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C:\Users\Raz\Desktop\"/>
    </mc:Choice>
  </mc:AlternateContent>
  <xr:revisionPtr revIDLastSave="0" documentId="13_ncr:1_{6D48478E-0467-459E-B771-D130FB20DF6A}" xr6:coauthVersionLast="47" xr6:coauthVersionMax="47" xr10:uidLastSave="{00000000-0000-0000-0000-000000000000}"/>
  <bookViews>
    <workbookView xWindow="-120" yWindow="-120" windowWidth="38640" windowHeight="15720" tabRatio="897" xr2:uid="{39EB1409-6CF8-408F-A865-A216E1BE590D}"/>
  </bookViews>
  <sheets>
    <sheet name="Quadro de valores gerais" sheetId="21" r:id="rId1"/>
    <sheet name="2.1 COMP CUSTOS Semafórica" sheetId="23" r:id="rId2"/>
    <sheet name="2.1 Cargos Semafórica" sheetId="24" r:id="rId3"/>
    <sheet name="2.1 M O ELETRICISTA" sheetId="25" r:id="rId4"/>
    <sheet name="2.1 M O ELETROTÉCNICO DIURNO" sheetId="26" r:id="rId5"/>
    <sheet name="2.1 ELETROTÉCNICO NOTURNO" sheetId="27" r:id="rId6"/>
    <sheet name="2.1 ENCARREGADO" sheetId="29" r:id="rId7"/>
    <sheet name="2.1 MOTORISTA DIURNO" sheetId="30" r:id="rId8"/>
    <sheet name="2.1 MOTORISTA NOTURNO" sheetId="31" r:id="rId9"/>
    <sheet name="2.1 SERVENTE DIURNO" sheetId="32" r:id="rId10"/>
    <sheet name="2.1 SERVENTE NOTURNO" sheetId="33" r:id="rId11"/>
    <sheet name="2.2 Manutenção Horizontal" sheetId="22" r:id="rId12"/>
    <sheet name="2.3 Manutenção Vertical" sheetId="34" r:id="rId13"/>
    <sheet name="BDI GERAL" sheetId="35" r:id="rId14"/>
    <sheet name="BDI MATERIAIS" sheetId="36" r:id="rId1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3" l="1"/>
  <c r="H7" i="23"/>
  <c r="I26" i="36"/>
  <c r="I19" i="36"/>
  <c r="I15" i="36"/>
  <c r="I11" i="36"/>
  <c r="I39" i="36" l="1"/>
  <c r="I43" i="36" s="1"/>
  <c r="G48" i="23" s="1"/>
  <c r="D17" i="25"/>
  <c r="I26" i="35"/>
  <c r="I19" i="35"/>
  <c r="I15" i="35"/>
  <c r="I11" i="35"/>
  <c r="H7" i="34"/>
  <c r="H6" i="34"/>
  <c r="H5" i="34"/>
  <c r="D9" i="33"/>
  <c r="D7" i="33"/>
  <c r="D16" i="33"/>
  <c r="D10" i="32"/>
  <c r="D8" i="32"/>
  <c r="D5" i="32"/>
  <c r="D9" i="32"/>
  <c r="D16" i="32"/>
  <c r="D9" i="31"/>
  <c r="D7" i="31"/>
  <c r="D5" i="31"/>
  <c r="D10" i="31"/>
  <c r="D16" i="31"/>
  <c r="D10" i="30"/>
  <c r="D9" i="30"/>
  <c r="D7" i="29"/>
  <c r="D7" i="30"/>
  <c r="D5" i="30"/>
  <c r="D8" i="30"/>
  <c r="D16" i="30"/>
  <c r="D5" i="29"/>
  <c r="C26" i="29"/>
  <c r="D30" i="29" s="1"/>
  <c r="D99" i="29" s="1"/>
  <c r="D16" i="29"/>
  <c r="D7" i="27"/>
  <c r="D16" i="27"/>
  <c r="D5" i="26"/>
  <c r="C5" i="25"/>
  <c r="D8" i="25" s="1"/>
  <c r="D7" i="26"/>
  <c r="D16" i="26"/>
  <c r="D16" i="25"/>
  <c r="C13" i="24"/>
  <c r="F12" i="24"/>
  <c r="I12" i="24" s="1"/>
  <c r="F11" i="24"/>
  <c r="I11" i="24" s="1"/>
  <c r="F10" i="24"/>
  <c r="I10" i="24" s="1"/>
  <c r="D9" i="24"/>
  <c r="F9" i="24" s="1"/>
  <c r="D6" i="33" s="1"/>
  <c r="F8" i="24"/>
  <c r="I8" i="24" s="1"/>
  <c r="D7" i="24"/>
  <c r="F7" i="24" s="1"/>
  <c r="D6" i="31" s="1"/>
  <c r="F6" i="24"/>
  <c r="I6" i="24" s="1"/>
  <c r="F5" i="24"/>
  <c r="I5" i="24" s="1"/>
  <c r="D4" i="24"/>
  <c r="F4" i="24" s="1"/>
  <c r="D6" i="27" s="1"/>
  <c r="F3" i="24"/>
  <c r="I3" i="24" s="1"/>
  <c r="F2" i="24"/>
  <c r="I2" i="24" s="1"/>
  <c r="H45" i="23"/>
  <c r="H44" i="23"/>
  <c r="H43" i="23"/>
  <c r="H42" i="23"/>
  <c r="H41" i="23"/>
  <c r="H40" i="23"/>
  <c r="H39" i="23"/>
  <c r="H38" i="23"/>
  <c r="H37" i="23"/>
  <c r="H36" i="23"/>
  <c r="H35" i="23"/>
  <c r="H34" i="23"/>
  <c r="F33" i="23"/>
  <c r="H33" i="23" s="1"/>
  <c r="H32" i="23"/>
  <c r="H31" i="23"/>
  <c r="H30" i="23"/>
  <c r="H29" i="23"/>
  <c r="H28" i="23"/>
  <c r="H27" i="23"/>
  <c r="H26" i="23"/>
  <c r="H25" i="23"/>
  <c r="H24" i="23"/>
  <c r="F9" i="23"/>
  <c r="H9" i="23" s="1"/>
  <c r="F8" i="23"/>
  <c r="H8" i="23" s="1"/>
  <c r="H12" i="22"/>
  <c r="H11" i="22"/>
  <c r="H10" i="22"/>
  <c r="H9" i="22"/>
  <c r="H8" i="22"/>
  <c r="H7" i="22"/>
  <c r="F7" i="22"/>
  <c r="H6" i="22"/>
  <c r="H5" i="22"/>
  <c r="H47" i="23" l="1"/>
  <c r="H3" i="24"/>
  <c r="H10" i="23"/>
  <c r="H5" i="24"/>
  <c r="D10" i="29" s="1"/>
  <c r="I39" i="35"/>
  <c r="I43" i="35" s="1"/>
  <c r="H14" i="22"/>
  <c r="D10" i="26"/>
  <c r="D8" i="29"/>
  <c r="D7" i="32"/>
  <c r="D10" i="33"/>
  <c r="H8" i="34"/>
  <c r="D6" i="32"/>
  <c r="D5" i="33"/>
  <c r="D11" i="33" s="1"/>
  <c r="D6" i="30"/>
  <c r="D6" i="29"/>
  <c r="D5" i="27"/>
  <c r="D11" i="27" s="1"/>
  <c r="D6" i="26"/>
  <c r="C26" i="33"/>
  <c r="D30" i="33" s="1"/>
  <c r="D98" i="33" s="1"/>
  <c r="D22" i="33"/>
  <c r="D97" i="33" s="1"/>
  <c r="D11" i="32"/>
  <c r="D22" i="32"/>
  <c r="D97" i="32" s="1"/>
  <c r="C26" i="32"/>
  <c r="D30" i="32" s="1"/>
  <c r="D98" i="32" s="1"/>
  <c r="D22" i="31"/>
  <c r="D97" i="31" s="1"/>
  <c r="D11" i="31"/>
  <c r="C26" i="31"/>
  <c r="D30" i="31" s="1"/>
  <c r="D98" i="31" s="1"/>
  <c r="D11" i="30"/>
  <c r="D22" i="30"/>
  <c r="D97" i="30" s="1"/>
  <c r="C26" i="30"/>
  <c r="D30" i="30" s="1"/>
  <c r="D98" i="30" s="1"/>
  <c r="D11" i="29"/>
  <c r="D22" i="29"/>
  <c r="D98" i="29" s="1"/>
  <c r="C26" i="27"/>
  <c r="D30" i="27" s="1"/>
  <c r="D98" i="27" s="1"/>
  <c r="D22" i="27"/>
  <c r="D97" i="27" s="1"/>
  <c r="D5" i="25"/>
  <c r="D11" i="25" s="1"/>
  <c r="D6" i="25"/>
  <c r="D7" i="25"/>
  <c r="D9" i="25"/>
  <c r="D10" i="25"/>
  <c r="D11" i="26"/>
  <c r="D22" i="26"/>
  <c r="D97" i="26" s="1"/>
  <c r="D8" i="26"/>
  <c r="C26" i="26"/>
  <c r="D30" i="26" s="1"/>
  <c r="D98" i="26" s="1"/>
  <c r="D22" i="25"/>
  <c r="D97" i="25" s="1"/>
  <c r="C26" i="25"/>
  <c r="D30" i="25" s="1"/>
  <c r="D98" i="25" s="1"/>
  <c r="E9" i="24"/>
  <c r="E7" i="24"/>
  <c r="E4" i="24"/>
  <c r="D8" i="27" s="1"/>
  <c r="I4" i="24"/>
  <c r="G11" i="23" l="1"/>
  <c r="H11" i="23" s="1"/>
  <c r="H12" i="23" s="1"/>
  <c r="G9" i="34"/>
  <c r="H9" i="34" s="1"/>
  <c r="H10" i="34" s="1"/>
  <c r="G17" i="21" s="1"/>
  <c r="H17" i="21" s="1"/>
  <c r="G15" i="22"/>
  <c r="H15" i="22" s="1"/>
  <c r="H16" i="22" s="1"/>
  <c r="G16" i="21" s="1"/>
  <c r="H16" i="21" s="1"/>
  <c r="H4" i="24"/>
  <c r="D10" i="27" s="1"/>
  <c r="D12" i="25"/>
  <c r="D68" i="25" s="1"/>
  <c r="I9" i="24"/>
  <c r="D8" i="33"/>
  <c r="D12" i="33" s="1"/>
  <c r="I7" i="24"/>
  <c r="D8" i="31"/>
  <c r="D12" i="31" s="1"/>
  <c r="D59" i="31" s="1"/>
  <c r="D12" i="32"/>
  <c r="D37" i="32" s="1"/>
  <c r="D12" i="30"/>
  <c r="D59" i="30" s="1"/>
  <c r="D12" i="29"/>
  <c r="D60" i="29" s="1"/>
  <c r="D12" i="27"/>
  <c r="D12" i="26"/>
  <c r="D57" i="26" s="1"/>
  <c r="D59" i="25" l="1"/>
  <c r="D41" i="25"/>
  <c r="D58" i="25"/>
  <c r="D46" i="25"/>
  <c r="D35" i="25"/>
  <c r="D40" i="25"/>
  <c r="D34" i="25"/>
  <c r="D39" i="25"/>
  <c r="D36" i="25"/>
  <c r="D37" i="25"/>
  <c r="D50" i="25"/>
  <c r="D65" i="25"/>
  <c r="D56" i="25"/>
  <c r="D38" i="25"/>
  <c r="D67" i="25"/>
  <c r="D60" i="25"/>
  <c r="D51" i="25"/>
  <c r="D66" i="25"/>
  <c r="D64" i="25"/>
  <c r="D45" i="25"/>
  <c r="D55" i="25"/>
  <c r="D96" i="25"/>
  <c r="D69" i="25"/>
  <c r="D57" i="25"/>
  <c r="I13" i="24"/>
  <c r="D46" i="26"/>
  <c r="D96" i="26"/>
  <c r="D34" i="26"/>
  <c r="D67" i="26"/>
  <c r="D67" i="33"/>
  <c r="D57" i="33"/>
  <c r="D45" i="33"/>
  <c r="D35" i="33"/>
  <c r="D37" i="33"/>
  <c r="D46" i="33"/>
  <c r="D66" i="33"/>
  <c r="D56" i="33"/>
  <c r="D34" i="33"/>
  <c r="D68" i="33"/>
  <c r="D65" i="33"/>
  <c r="D55" i="33"/>
  <c r="D41" i="33"/>
  <c r="D96" i="33"/>
  <c r="D51" i="33"/>
  <c r="D36" i="33"/>
  <c r="D64" i="33"/>
  <c r="D40" i="33"/>
  <c r="D39" i="33"/>
  <c r="D58" i="33"/>
  <c r="D60" i="33"/>
  <c r="D50" i="33"/>
  <c r="D38" i="33"/>
  <c r="D69" i="33"/>
  <c r="D59" i="33"/>
  <c r="D69" i="32"/>
  <c r="D65" i="32"/>
  <c r="D66" i="32"/>
  <c r="D67" i="32"/>
  <c r="D39" i="32"/>
  <c r="D50" i="32"/>
  <c r="D36" i="32"/>
  <c r="D34" i="32"/>
  <c r="D38" i="32"/>
  <c r="D96" i="32"/>
  <c r="D58" i="32"/>
  <c r="D55" i="32"/>
  <c r="D59" i="32"/>
  <c r="D60" i="32"/>
  <c r="D56" i="32"/>
  <c r="D46" i="32"/>
  <c r="D68" i="32"/>
  <c r="D64" i="32"/>
  <c r="D45" i="32"/>
  <c r="D51" i="32"/>
  <c r="D40" i="32"/>
  <c r="D35" i="32"/>
  <c r="D41" i="32"/>
  <c r="D57" i="32"/>
  <c r="D69" i="31"/>
  <c r="D96" i="31"/>
  <c r="D56" i="31"/>
  <c r="D67" i="31"/>
  <c r="D64" i="31"/>
  <c r="D38" i="31"/>
  <c r="D36" i="31"/>
  <c r="D41" i="31"/>
  <c r="D60" i="31"/>
  <c r="D46" i="31"/>
  <c r="D66" i="31"/>
  <c r="D39" i="31"/>
  <c r="D68" i="31"/>
  <c r="D50" i="31"/>
  <c r="D45" i="31"/>
  <c r="D37" i="31"/>
  <c r="D40" i="31"/>
  <c r="D51" i="31"/>
  <c r="D55" i="31"/>
  <c r="D58" i="31"/>
  <c r="D65" i="31"/>
  <c r="D35" i="31"/>
  <c r="D34" i="31"/>
  <c r="D57" i="31"/>
  <c r="D40" i="30"/>
  <c r="D64" i="30"/>
  <c r="D36" i="30"/>
  <c r="D34" i="30"/>
  <c r="D46" i="30"/>
  <c r="D60" i="30"/>
  <c r="D56" i="30"/>
  <c r="D58" i="30"/>
  <c r="D45" i="30"/>
  <c r="D41" i="30"/>
  <c r="D39" i="30"/>
  <c r="D66" i="30"/>
  <c r="D68" i="30"/>
  <c r="D51" i="30"/>
  <c r="D38" i="30"/>
  <c r="D50" i="30"/>
  <c r="D96" i="30"/>
  <c r="D35" i="30"/>
  <c r="D69" i="30"/>
  <c r="D55" i="30"/>
  <c r="D57" i="30"/>
  <c r="D37" i="30"/>
  <c r="D65" i="30"/>
  <c r="D67" i="30"/>
  <c r="D70" i="29"/>
  <c r="D36" i="29"/>
  <c r="D40" i="29"/>
  <c r="D61" i="29"/>
  <c r="D57" i="29"/>
  <c r="D65" i="29"/>
  <c r="D35" i="29"/>
  <c r="D59" i="29"/>
  <c r="D41" i="29"/>
  <c r="D45" i="29"/>
  <c r="D69" i="29"/>
  <c r="D67" i="29"/>
  <c r="D56" i="29"/>
  <c r="D38" i="29"/>
  <c r="D39" i="29"/>
  <c r="D51" i="29"/>
  <c r="D52" i="29"/>
  <c r="D37" i="29"/>
  <c r="D46" i="29"/>
  <c r="D58" i="29"/>
  <c r="D66" i="29"/>
  <c r="D68" i="29"/>
  <c r="D34" i="29"/>
  <c r="D97" i="29"/>
  <c r="D68" i="27"/>
  <c r="D58" i="27"/>
  <c r="D46" i="27"/>
  <c r="D36" i="27"/>
  <c r="D67" i="27"/>
  <c r="D57" i="27"/>
  <c r="D45" i="27"/>
  <c r="D35" i="27"/>
  <c r="D37" i="27"/>
  <c r="D66" i="27"/>
  <c r="D56" i="27"/>
  <c r="D34" i="27"/>
  <c r="D64" i="27"/>
  <c r="D40" i="27"/>
  <c r="D96" i="27"/>
  <c r="D65" i="27"/>
  <c r="D55" i="27"/>
  <c r="D41" i="27"/>
  <c r="D51" i="27"/>
  <c r="D39" i="27"/>
  <c r="D60" i="27"/>
  <c r="D50" i="27"/>
  <c r="D38" i="27"/>
  <c r="D69" i="27"/>
  <c r="D59" i="27"/>
  <c r="D69" i="26"/>
  <c r="D58" i="26"/>
  <c r="D66" i="26"/>
  <c r="D38" i="26"/>
  <c r="D37" i="26"/>
  <c r="D41" i="26"/>
  <c r="D36" i="26"/>
  <c r="D50" i="26"/>
  <c r="D59" i="26"/>
  <c r="D65" i="26"/>
  <c r="D60" i="26"/>
  <c r="D40" i="26"/>
  <c r="D35" i="26"/>
  <c r="D68" i="26"/>
  <c r="D56" i="26"/>
  <c r="D39" i="26"/>
  <c r="D64" i="26"/>
  <c r="D45" i="26"/>
  <c r="D51" i="26"/>
  <c r="D55" i="26"/>
  <c r="D47" i="26" l="1"/>
  <c r="D76" i="26" s="1"/>
  <c r="D52" i="25"/>
  <c r="D77" i="25" s="1"/>
  <c r="D61" i="25"/>
  <c r="D78" i="25" s="1"/>
  <c r="D47" i="25"/>
  <c r="D76" i="25" s="1"/>
  <c r="D70" i="25"/>
  <c r="D71" i="25" s="1"/>
  <c r="D72" i="25" s="1"/>
  <c r="D79" i="25" s="1"/>
  <c r="D42" i="25"/>
  <c r="D75" i="25" s="1"/>
  <c r="D52" i="26"/>
  <c r="D77" i="26" s="1"/>
  <c r="D47" i="32"/>
  <c r="D76" i="32" s="1"/>
  <c r="D61" i="26"/>
  <c r="D78" i="26" s="1"/>
  <c r="D42" i="26"/>
  <c r="D75" i="26" s="1"/>
  <c r="D70" i="26"/>
  <c r="D71" i="26" s="1"/>
  <c r="D72" i="26" s="1"/>
  <c r="D79" i="26" s="1"/>
  <c r="D52" i="33"/>
  <c r="D77" i="33" s="1"/>
  <c r="D42" i="33"/>
  <c r="D75" i="33" s="1"/>
  <c r="D61" i="33"/>
  <c r="D78" i="33" s="1"/>
  <c r="D70" i="33"/>
  <c r="D47" i="33"/>
  <c r="D76" i="33" s="1"/>
  <c r="D52" i="32"/>
  <c r="D77" i="32" s="1"/>
  <c r="D61" i="32"/>
  <c r="D78" i="32" s="1"/>
  <c r="D42" i="32"/>
  <c r="D75" i="32" s="1"/>
  <c r="D70" i="32"/>
  <c r="D70" i="31"/>
  <c r="D71" i="31" s="1"/>
  <c r="D72" i="31" s="1"/>
  <c r="D79" i="31" s="1"/>
  <c r="D52" i="31"/>
  <c r="D77" i="31" s="1"/>
  <c r="D61" i="31"/>
  <c r="D78" i="31" s="1"/>
  <c r="D42" i="31"/>
  <c r="D75" i="31" s="1"/>
  <c r="D47" i="31"/>
  <c r="D76" i="31" s="1"/>
  <c r="D47" i="30"/>
  <c r="D76" i="30" s="1"/>
  <c r="D52" i="30"/>
  <c r="D77" i="30" s="1"/>
  <c r="D42" i="30"/>
  <c r="D75" i="30" s="1"/>
  <c r="D61" i="30"/>
  <c r="D78" i="30" s="1"/>
  <c r="D70" i="30"/>
  <c r="D71" i="30" s="1"/>
  <c r="D72" i="30" s="1"/>
  <c r="D79" i="30" s="1"/>
  <c r="D71" i="29"/>
  <c r="D72" i="29" s="1"/>
  <c r="D73" i="29" s="1"/>
  <c r="D80" i="29" s="1"/>
  <c r="D62" i="29"/>
  <c r="D79" i="29" s="1"/>
  <c r="D42" i="29"/>
  <c r="D76" i="29" s="1"/>
  <c r="D47" i="29"/>
  <c r="D77" i="29" s="1"/>
  <c r="D53" i="29"/>
  <c r="D78" i="29" s="1"/>
  <c r="D47" i="27"/>
  <c r="D76" i="27" s="1"/>
  <c r="D70" i="27"/>
  <c r="D42" i="27"/>
  <c r="D75" i="27" s="1"/>
  <c r="D61" i="27"/>
  <c r="D78" i="27" s="1"/>
  <c r="D52" i="27"/>
  <c r="D77" i="27" s="1"/>
  <c r="D81" i="25" l="1"/>
  <c r="D83" i="25" s="1"/>
  <c r="D86" i="25" s="1"/>
  <c r="D81" i="26"/>
  <c r="D99" i="26" s="1"/>
  <c r="D100" i="26" s="1"/>
  <c r="D71" i="33"/>
  <c r="D72" i="33" s="1"/>
  <c r="D79" i="33" s="1"/>
  <c r="D81" i="33" s="1"/>
  <c r="D71" i="32"/>
  <c r="D72" i="32" s="1"/>
  <c r="D79" i="32" s="1"/>
  <c r="D81" i="32" s="1"/>
  <c r="D81" i="31"/>
  <c r="D83" i="31" s="1"/>
  <c r="D81" i="30"/>
  <c r="D83" i="30" s="1"/>
  <c r="D82" i="29"/>
  <c r="D71" i="27"/>
  <c r="D72" i="27" s="1"/>
  <c r="D79" i="27" s="1"/>
  <c r="D81" i="27" s="1"/>
  <c r="D99" i="25" l="1"/>
  <c r="D100" i="25" s="1"/>
  <c r="D86" i="30"/>
  <c r="D87" i="30" s="1"/>
  <c r="D87" i="25"/>
  <c r="D89" i="25" s="1"/>
  <c r="D86" i="31"/>
  <c r="D87" i="31" s="1"/>
  <c r="D90" i="31" s="1"/>
  <c r="D83" i="26"/>
  <c r="D99" i="33"/>
  <c r="D100" i="33" s="1"/>
  <c r="D83" i="33"/>
  <c r="D99" i="32"/>
  <c r="D100" i="32" s="1"/>
  <c r="D83" i="32"/>
  <c r="D99" i="31"/>
  <c r="D100" i="31" s="1"/>
  <c r="D99" i="30"/>
  <c r="D100" i="30" s="1"/>
  <c r="D100" i="29"/>
  <c r="D101" i="29" s="1"/>
  <c r="D84" i="29"/>
  <c r="D99" i="27"/>
  <c r="D100" i="27" s="1"/>
  <c r="D83" i="27"/>
  <c r="D90" i="25" l="1"/>
  <c r="D90" i="30"/>
  <c r="D91" i="30"/>
  <c r="D86" i="27"/>
  <c r="D87" i="27" s="1"/>
  <c r="D90" i="27" s="1"/>
  <c r="D86" i="33"/>
  <c r="D87" i="33" s="1"/>
  <c r="D91" i="33" s="1"/>
  <c r="D89" i="31"/>
  <c r="D91" i="31"/>
  <c r="D89" i="30"/>
  <c r="D91" i="25"/>
  <c r="D87" i="29"/>
  <c r="D88" i="29"/>
  <c r="D92" i="29" s="1"/>
  <c r="D86" i="32"/>
  <c r="D86" i="26"/>
  <c r="D90" i="29" l="1"/>
  <c r="D93" i="29" s="1"/>
  <c r="D89" i="33"/>
  <c r="D92" i="25"/>
  <c r="D101" i="25" s="1"/>
  <c r="D102" i="25" s="1"/>
  <c r="G14" i="23" s="1"/>
  <c r="H14" i="23" s="1"/>
  <c r="D91" i="27"/>
  <c r="D87" i="32"/>
  <c r="D91" i="32" s="1"/>
  <c r="D91" i="29"/>
  <c r="D89" i="27"/>
  <c r="D87" i="26"/>
  <c r="D90" i="33"/>
  <c r="D92" i="31"/>
  <c r="D92" i="30"/>
  <c r="D92" i="33" l="1"/>
  <c r="D101" i="33" s="1"/>
  <c r="D102" i="33" s="1"/>
  <c r="G21" i="23" s="1"/>
  <c r="H21" i="23" s="1"/>
  <c r="D90" i="32"/>
  <c r="D89" i="32"/>
  <c r="D92" i="32" s="1"/>
  <c r="D101" i="32" s="1"/>
  <c r="D102" i="32" s="1"/>
  <c r="G20" i="23" s="1"/>
  <c r="H20" i="23" s="1"/>
  <c r="D92" i="27"/>
  <c r="D101" i="27" s="1"/>
  <c r="D102" i="27" s="1"/>
  <c r="G16" i="23" s="1"/>
  <c r="H16" i="23" s="1"/>
  <c r="D102" i="29"/>
  <c r="D103" i="29" s="1"/>
  <c r="G17" i="23" s="1"/>
  <c r="H17" i="23" s="1"/>
  <c r="D91" i="26"/>
  <c r="D101" i="30"/>
  <c r="D102" i="30" s="1"/>
  <c r="G18" i="23" s="1"/>
  <c r="H18" i="23" s="1"/>
  <c r="D90" i="26"/>
  <c r="D101" i="31"/>
  <c r="D102" i="31" s="1"/>
  <c r="G19" i="23" s="1"/>
  <c r="H19" i="23" s="1"/>
  <c r="D89" i="26"/>
  <c r="D92" i="26" l="1"/>
  <c r="D101" i="26" s="1"/>
  <c r="D102" i="26" s="1"/>
  <c r="G15" i="23" s="1"/>
  <c r="H15" i="23" s="1"/>
  <c r="H22" i="23" l="1"/>
  <c r="H48" i="23" l="1"/>
  <c r="H49" i="23" s="1"/>
  <c r="H51" i="23" s="1"/>
  <c r="G15" i="21" s="1"/>
  <c r="H15" i="21" s="1"/>
  <c r="H19" i="21" s="1"/>
  <c r="H20" i="2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c094549</author>
  </authors>
  <commentList>
    <comment ref="I7" authorId="0" shapeId="0" xr:uid="{447A625A-DBC0-4778-BD46-A33BA7869B38}">
      <text>
        <r>
          <rPr>
            <b/>
            <sz val="8"/>
            <color indexed="81"/>
            <rFont val="Tahoma"/>
            <family val="2"/>
          </rPr>
          <t>Custos relacionados com a sede da empresa contratada para dar suporte técnico à obra</t>
        </r>
        <r>
          <rPr>
            <sz val="8"/>
            <color indexed="81"/>
            <rFont val="Tahoma"/>
            <family val="2"/>
          </rPr>
          <t xml:space="preserve">.  Ver </t>
        </r>
        <r>
          <rPr>
            <b/>
            <sz val="8"/>
            <color indexed="81"/>
            <rFont val="Tahoma"/>
            <family val="2"/>
          </rPr>
          <t>LIMITES</t>
        </r>
        <r>
          <rPr>
            <sz val="8"/>
            <color indexed="81"/>
            <rFont val="Tahoma"/>
            <family val="2"/>
          </rPr>
          <t xml:space="preserve"> no Acórdão Nº 2409/2011 -TCU -Plenário para os </t>
        </r>
        <r>
          <rPr>
            <u/>
            <sz val="8"/>
            <color indexed="81"/>
            <rFont val="Tahoma"/>
            <family val="2"/>
          </rPr>
          <t>diversos Tipos de obra.</t>
        </r>
      </text>
    </comment>
    <comment ref="I8" authorId="0" shapeId="0" xr:uid="{56C94AD6-E321-4F65-9173-2031F42C8B46}">
      <text>
        <r>
          <rPr>
            <b/>
            <sz val="8"/>
            <color indexed="81"/>
            <rFont val="Tahoma"/>
            <family val="2"/>
          </rPr>
          <t>Custos relacionados com a sede da empresa contratada para dar suporte técnico à obra</t>
        </r>
        <r>
          <rPr>
            <sz val="8"/>
            <color indexed="81"/>
            <rFont val="Tahoma"/>
            <family val="2"/>
          </rPr>
          <t xml:space="preserve">.  Ver Acórdão Nº 2409/2011 -TCU -Plenário para os </t>
        </r>
        <r>
          <rPr>
            <u/>
            <sz val="8"/>
            <color indexed="81"/>
            <rFont val="Tahoma"/>
            <family val="2"/>
          </rPr>
          <t>diversos Tipos de obra.</t>
        </r>
      </text>
    </comment>
    <comment ref="I9" authorId="0" shapeId="0" xr:uid="{A1F94F09-E34F-49B6-8A24-CB5D7385221A}">
      <text>
        <r>
          <rPr>
            <b/>
            <sz val="8"/>
            <color indexed="81"/>
            <rFont val="Tahoma"/>
            <family val="2"/>
          </rPr>
          <t>Custos relacionados com a sede da empresa contratada para dar suporte técnico à obra</t>
        </r>
        <r>
          <rPr>
            <sz val="8"/>
            <color indexed="81"/>
            <rFont val="Tahoma"/>
            <family val="2"/>
          </rPr>
          <t xml:space="preserve">.  Ver Acórdão Nº 2409/2011 -TCU -Plenário para os </t>
        </r>
        <r>
          <rPr>
            <u/>
            <sz val="8"/>
            <color indexed="81"/>
            <rFont val="Tahoma"/>
            <family val="2"/>
          </rPr>
          <t>diversos Tipos de obra.</t>
        </r>
      </text>
    </comment>
    <comment ref="I10" authorId="0" shapeId="0" xr:uid="{BB289A7F-01B4-481A-BD95-8AE4EB8DE3DB}">
      <text>
        <r>
          <rPr>
            <sz val="8"/>
            <color indexed="81"/>
            <rFont val="Tahoma"/>
            <family val="2"/>
          </rPr>
          <t xml:space="preserve">Aplicável </t>
        </r>
        <r>
          <rPr>
            <b/>
            <sz val="8"/>
            <color indexed="81"/>
            <rFont val="Tahoma"/>
            <family val="2"/>
          </rPr>
          <t>ESPECÍFICAMENTE</t>
        </r>
        <r>
          <rPr>
            <sz val="8"/>
            <color indexed="81"/>
            <rFont val="Tahoma"/>
            <family val="2"/>
          </rPr>
          <t xml:space="preserve"> para obras executadas </t>
        </r>
        <r>
          <rPr>
            <b/>
            <sz val="8"/>
            <color indexed="81"/>
            <rFont val="Tahoma"/>
            <family val="2"/>
          </rPr>
          <t>FORA</t>
        </r>
        <r>
          <rPr>
            <sz val="8"/>
            <color indexed="81"/>
            <rFont val="Tahoma"/>
            <family val="2"/>
          </rPr>
          <t xml:space="preserve"> de áreas ubranas. Usual, valor em torno de 2,50%</t>
        </r>
      </text>
    </comment>
    <comment ref="I14" authorId="0" shapeId="0" xr:uid="{EFC16326-6640-43D6-A98A-E84BCB2917FC}">
      <text>
        <r>
          <rPr>
            <b/>
            <sz val="8"/>
            <color indexed="81"/>
            <rFont val="Tahoma"/>
            <family val="2"/>
          </rPr>
          <t>Custos relacionados com a sede da empresa contratada para dar suporte técnico à obra</t>
        </r>
        <r>
          <rPr>
            <sz val="8"/>
            <color indexed="81"/>
            <rFont val="Tahoma"/>
            <family val="2"/>
          </rPr>
          <t xml:space="preserve">.  Ver Acórdão Nº 2409/2011 -TCU -Plenário para os </t>
        </r>
        <r>
          <rPr>
            <u/>
            <sz val="8"/>
            <color indexed="81"/>
            <rFont val="Tahoma"/>
            <family val="2"/>
          </rPr>
          <t>diversos Tipos de obra.</t>
        </r>
      </text>
    </comment>
    <comment ref="I18" authorId="0" shapeId="0" xr:uid="{955D85E3-CF68-4C94-BBC9-69EC99E1B919}">
      <text>
        <r>
          <rPr>
            <b/>
            <sz val="8"/>
            <color indexed="81"/>
            <rFont val="Tahoma"/>
            <family val="2"/>
          </rPr>
          <t>Custos relacionados com a sede da empresa contratada para dar suporte técnico à obra</t>
        </r>
        <r>
          <rPr>
            <sz val="8"/>
            <color indexed="81"/>
            <rFont val="Tahoma"/>
            <family val="2"/>
          </rPr>
          <t xml:space="preserve">.  Ver Acórdão Nº 2409/2011 -TCU -Plenário para os </t>
        </r>
        <r>
          <rPr>
            <u/>
            <sz val="8"/>
            <color indexed="81"/>
            <rFont val="Tahoma"/>
            <family val="2"/>
          </rPr>
          <t>diversos Tipos de obra.</t>
        </r>
      </text>
    </comment>
    <comment ref="I22" authorId="0" shapeId="0" xr:uid="{FBA35663-53E7-4879-8FDB-0195B5F9E918}">
      <text>
        <r>
          <rPr>
            <sz val="8"/>
            <color indexed="81"/>
            <rFont val="Tahoma"/>
            <family val="2"/>
          </rPr>
          <t>Decreto-Lei nº 406 de 31/12/1968 - De competência de cada Município - Considerar</t>
        </r>
        <r>
          <rPr>
            <b/>
            <sz val="8"/>
            <color indexed="12"/>
            <rFont val="Tahoma"/>
            <family val="2"/>
          </rPr>
          <t xml:space="preserve"> 2% a  5%</t>
        </r>
        <r>
          <rPr>
            <sz val="8"/>
            <color indexed="81"/>
            <rFont val="Tahoma"/>
            <family val="2"/>
          </rPr>
          <t xml:space="preserve"> sobre o Preço de Venda</t>
        </r>
        <r>
          <rPr>
            <b/>
            <sz val="8"/>
            <color indexed="81"/>
            <rFont val="Tahoma"/>
            <family val="2"/>
          </rPr>
          <t>. Observar a Legislação do Município.</t>
        </r>
        <r>
          <rPr>
            <sz val="8"/>
            <color indexed="81"/>
            <rFont val="Tahoma"/>
            <family val="2"/>
          </rPr>
          <t>Solicitar informação na Secretaria Municipal de Fazenda da alíquota decretada pelo Município.</t>
        </r>
      </text>
    </comment>
    <comment ref="I23" authorId="0" shapeId="0" xr:uid="{73155B0B-7947-4269-A23A-C41A648C2BED}">
      <text>
        <r>
          <rPr>
            <sz val="8"/>
            <color indexed="81"/>
            <rFont val="Tahoma"/>
            <family val="2"/>
          </rPr>
          <t xml:space="preserve">Lei 9.718 de 27/11/1998 - alíquota de </t>
        </r>
        <r>
          <rPr>
            <b/>
            <sz val="8"/>
            <color indexed="81"/>
            <rFont val="Tahoma"/>
            <family val="2"/>
          </rPr>
          <t>3%</t>
        </r>
        <r>
          <rPr>
            <sz val="8"/>
            <color indexed="81"/>
            <rFont val="Tahoma"/>
            <family val="2"/>
          </rPr>
          <t xml:space="preserve"> sobre o Faturamento da empresa, considerando Lucro Presumido.</t>
        </r>
      </text>
    </comment>
    <comment ref="I24" authorId="0" shapeId="0" xr:uid="{F16027DE-9DE6-489D-BEF3-83730DBF0C75}">
      <text>
        <r>
          <rPr>
            <sz val="8"/>
            <color indexed="81"/>
            <rFont val="Tahoma"/>
            <family val="2"/>
          </rPr>
          <t xml:space="preserve">Decreto-Lei nº 2.445 de 29/06/1988 e nº 2.449 de 21/07/1988. Alíquota de </t>
        </r>
        <r>
          <rPr>
            <b/>
            <sz val="8"/>
            <color indexed="81"/>
            <rFont val="Tahoma"/>
            <family val="2"/>
          </rPr>
          <t>0,65%</t>
        </r>
        <r>
          <rPr>
            <sz val="8"/>
            <color indexed="81"/>
            <rFont val="Tahoma"/>
            <family val="2"/>
          </rPr>
          <t xml:space="preserve"> sobre a receita operacional bruta da empresa, considerando Lucro Presumido.</t>
        </r>
      </text>
    </comment>
    <comment ref="I25" authorId="0" shapeId="0" xr:uid="{12864521-35C6-467A-9E7B-D6DD6FEB69AA}">
      <text>
        <r>
          <rPr>
            <sz val="8"/>
            <color indexed="81"/>
            <rFont val="Tahoma"/>
            <family val="2"/>
          </rPr>
          <t xml:space="preserve">Lei nº 12.844 de 19/07/2013 . Alíquota de </t>
        </r>
        <r>
          <rPr>
            <b/>
            <sz val="8"/>
            <color indexed="81"/>
            <rFont val="Tahoma"/>
            <family val="2"/>
          </rPr>
          <t>2,00%</t>
        </r>
        <r>
          <rPr>
            <sz val="8"/>
            <color indexed="81"/>
            <rFont val="Tahoma"/>
            <family val="2"/>
          </rPr>
          <t xml:space="preserve"> sobre a</t>
        </r>
        <r>
          <rPr>
            <b/>
            <sz val="8"/>
            <color indexed="81"/>
            <rFont val="Tahoma"/>
            <family val="2"/>
          </rPr>
          <t xml:space="preserve"> Receita  Bruta </t>
        </r>
        <r>
          <rPr>
            <sz val="8"/>
            <color indexed="81"/>
            <rFont val="Tahoma"/>
            <family val="2"/>
          </rPr>
          <t>da empresa, substituindo a Contribuição Previdenciária Patronal de 20% sobre a Folha de Pagamentos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c094549</author>
  </authors>
  <commentList>
    <comment ref="I7" authorId="0" shapeId="0" xr:uid="{CCAD0804-38C4-42E8-B7FC-E9B2BD059704}">
      <text>
        <r>
          <rPr>
            <b/>
            <sz val="8"/>
            <color indexed="81"/>
            <rFont val="Tahoma"/>
            <family val="2"/>
          </rPr>
          <t>Custos relacionados com a sede da empresa contratada para dar suporte técnico à obra</t>
        </r>
        <r>
          <rPr>
            <sz val="8"/>
            <color indexed="81"/>
            <rFont val="Tahoma"/>
            <family val="2"/>
          </rPr>
          <t xml:space="preserve">.  Ver </t>
        </r>
        <r>
          <rPr>
            <b/>
            <sz val="8"/>
            <color indexed="81"/>
            <rFont val="Tahoma"/>
            <family val="2"/>
          </rPr>
          <t>LIMITES</t>
        </r>
        <r>
          <rPr>
            <sz val="8"/>
            <color indexed="81"/>
            <rFont val="Tahoma"/>
            <family val="2"/>
          </rPr>
          <t xml:space="preserve"> no Acórdão Nº 2409/2011 -TCU -Plenário para os </t>
        </r>
        <r>
          <rPr>
            <u/>
            <sz val="8"/>
            <color indexed="81"/>
            <rFont val="Tahoma"/>
            <family val="2"/>
          </rPr>
          <t>diversos Tipos de obra.</t>
        </r>
      </text>
    </comment>
    <comment ref="I8" authorId="0" shapeId="0" xr:uid="{7715C7A4-573F-422C-A5BD-215B4CDAEB1C}">
      <text>
        <r>
          <rPr>
            <b/>
            <sz val="8"/>
            <color indexed="81"/>
            <rFont val="Tahoma"/>
            <family val="2"/>
          </rPr>
          <t>Custos relacionados com a sede da empresa contratada para dar suporte técnico à obra</t>
        </r>
        <r>
          <rPr>
            <sz val="8"/>
            <color indexed="81"/>
            <rFont val="Tahoma"/>
            <family val="2"/>
          </rPr>
          <t xml:space="preserve">.  Ver Acórdão Nº 2409/2011 -TCU -Plenário para os </t>
        </r>
        <r>
          <rPr>
            <u/>
            <sz val="8"/>
            <color indexed="81"/>
            <rFont val="Tahoma"/>
            <family val="2"/>
          </rPr>
          <t>diversos Tipos de obra.</t>
        </r>
      </text>
    </comment>
    <comment ref="I9" authorId="0" shapeId="0" xr:uid="{41C0A213-2E28-4C31-99E7-3328D5A1CBAE}">
      <text>
        <r>
          <rPr>
            <b/>
            <sz val="8"/>
            <color indexed="81"/>
            <rFont val="Tahoma"/>
            <family val="2"/>
          </rPr>
          <t>Custos relacionados com a sede da empresa contratada para dar suporte técnico à obra</t>
        </r>
        <r>
          <rPr>
            <sz val="8"/>
            <color indexed="81"/>
            <rFont val="Tahoma"/>
            <family val="2"/>
          </rPr>
          <t xml:space="preserve">.  Ver Acórdão Nº 2409/2011 -TCU -Plenário para os </t>
        </r>
        <r>
          <rPr>
            <u/>
            <sz val="8"/>
            <color indexed="81"/>
            <rFont val="Tahoma"/>
            <family val="2"/>
          </rPr>
          <t>diversos Tipos de obra.</t>
        </r>
      </text>
    </comment>
    <comment ref="I10" authorId="0" shapeId="0" xr:uid="{D521C604-3AFA-4695-A106-DF490650EDCC}">
      <text>
        <r>
          <rPr>
            <sz val="8"/>
            <color indexed="81"/>
            <rFont val="Tahoma"/>
            <family val="2"/>
          </rPr>
          <t xml:space="preserve">Aplicável </t>
        </r>
        <r>
          <rPr>
            <b/>
            <sz val="8"/>
            <color indexed="81"/>
            <rFont val="Tahoma"/>
            <family val="2"/>
          </rPr>
          <t>ESPECÍFICAMENTE</t>
        </r>
        <r>
          <rPr>
            <sz val="8"/>
            <color indexed="81"/>
            <rFont val="Tahoma"/>
            <family val="2"/>
          </rPr>
          <t xml:space="preserve"> para obras executadas </t>
        </r>
        <r>
          <rPr>
            <b/>
            <sz val="8"/>
            <color indexed="81"/>
            <rFont val="Tahoma"/>
            <family val="2"/>
          </rPr>
          <t>FORA</t>
        </r>
        <r>
          <rPr>
            <sz val="8"/>
            <color indexed="81"/>
            <rFont val="Tahoma"/>
            <family val="2"/>
          </rPr>
          <t xml:space="preserve"> de áreas ubranas. Usual, valor em torno de 2,50%</t>
        </r>
      </text>
    </comment>
    <comment ref="I14" authorId="0" shapeId="0" xr:uid="{F9EB0D88-8D91-4417-86BB-80AB71A9188F}">
      <text>
        <r>
          <rPr>
            <b/>
            <sz val="8"/>
            <color indexed="81"/>
            <rFont val="Tahoma"/>
            <family val="2"/>
          </rPr>
          <t>Custos relacionados com a sede da empresa contratada para dar suporte técnico à obra</t>
        </r>
        <r>
          <rPr>
            <sz val="8"/>
            <color indexed="81"/>
            <rFont val="Tahoma"/>
            <family val="2"/>
          </rPr>
          <t xml:space="preserve">.  Ver Acórdão Nº 2409/2011 -TCU -Plenário para os </t>
        </r>
        <r>
          <rPr>
            <u/>
            <sz val="8"/>
            <color indexed="81"/>
            <rFont val="Tahoma"/>
            <family val="2"/>
          </rPr>
          <t>diversos Tipos de obra.</t>
        </r>
      </text>
    </comment>
    <comment ref="I18" authorId="0" shapeId="0" xr:uid="{58A7FE76-15BF-4AFB-B4A6-064ED9C93026}">
      <text>
        <r>
          <rPr>
            <b/>
            <sz val="8"/>
            <color indexed="81"/>
            <rFont val="Tahoma"/>
            <family val="2"/>
          </rPr>
          <t>Custos relacionados com a sede da empresa contratada para dar suporte técnico à obra</t>
        </r>
        <r>
          <rPr>
            <sz val="8"/>
            <color indexed="81"/>
            <rFont val="Tahoma"/>
            <family val="2"/>
          </rPr>
          <t xml:space="preserve">.  Ver Acórdão Nº 2409/2011 -TCU -Plenário para os </t>
        </r>
        <r>
          <rPr>
            <u/>
            <sz val="8"/>
            <color indexed="81"/>
            <rFont val="Tahoma"/>
            <family val="2"/>
          </rPr>
          <t>diversos Tipos de obra.</t>
        </r>
      </text>
    </comment>
    <comment ref="I22" authorId="0" shapeId="0" xr:uid="{E9AF5AC8-25D2-4724-B522-546A85B27DE4}">
      <text>
        <r>
          <rPr>
            <sz val="8"/>
            <color indexed="81"/>
            <rFont val="Tahoma"/>
            <family val="2"/>
          </rPr>
          <t>Decreto-Lei nº 406 de 31/12/1968 - De competência de cada Município - Considerar</t>
        </r>
        <r>
          <rPr>
            <b/>
            <sz val="8"/>
            <color indexed="12"/>
            <rFont val="Tahoma"/>
            <family val="2"/>
          </rPr>
          <t xml:space="preserve"> 2% a  5%</t>
        </r>
        <r>
          <rPr>
            <sz val="8"/>
            <color indexed="81"/>
            <rFont val="Tahoma"/>
            <family val="2"/>
          </rPr>
          <t xml:space="preserve"> sobre o Preço de Venda</t>
        </r>
        <r>
          <rPr>
            <b/>
            <sz val="8"/>
            <color indexed="81"/>
            <rFont val="Tahoma"/>
            <family val="2"/>
          </rPr>
          <t>. Observar a Legislação do Município.</t>
        </r>
        <r>
          <rPr>
            <sz val="8"/>
            <color indexed="81"/>
            <rFont val="Tahoma"/>
            <family val="2"/>
          </rPr>
          <t>Solicitar informação na Secretaria Municipal de Fazenda da alíquota decretada pelo Município.</t>
        </r>
      </text>
    </comment>
    <comment ref="I23" authorId="0" shapeId="0" xr:uid="{C9043F8A-DB90-4BBC-994E-11FF50B09499}">
      <text>
        <r>
          <rPr>
            <sz val="8"/>
            <color indexed="81"/>
            <rFont val="Tahoma"/>
            <family val="2"/>
          </rPr>
          <t xml:space="preserve">Lei 9.718 de 27/11/1998 - alíquota de </t>
        </r>
        <r>
          <rPr>
            <b/>
            <sz val="8"/>
            <color indexed="81"/>
            <rFont val="Tahoma"/>
            <family val="2"/>
          </rPr>
          <t>3%</t>
        </r>
        <r>
          <rPr>
            <sz val="8"/>
            <color indexed="81"/>
            <rFont val="Tahoma"/>
            <family val="2"/>
          </rPr>
          <t xml:space="preserve"> sobre o Faturamento da empresa, considerando Lucro Presumido.</t>
        </r>
      </text>
    </comment>
    <comment ref="I24" authorId="0" shapeId="0" xr:uid="{E1B2FDC8-0B50-4FD0-A7A2-12E6D9EB074C}">
      <text>
        <r>
          <rPr>
            <sz val="8"/>
            <color indexed="81"/>
            <rFont val="Tahoma"/>
            <family val="2"/>
          </rPr>
          <t xml:space="preserve">Decreto-Lei nº 2.445 de 29/06/1988 e nº 2.449 de 21/07/1988. Alíquota de </t>
        </r>
        <r>
          <rPr>
            <b/>
            <sz val="8"/>
            <color indexed="81"/>
            <rFont val="Tahoma"/>
            <family val="2"/>
          </rPr>
          <t>0,65%</t>
        </r>
        <r>
          <rPr>
            <sz val="8"/>
            <color indexed="81"/>
            <rFont val="Tahoma"/>
            <family val="2"/>
          </rPr>
          <t xml:space="preserve"> sobre a receita operacional bruta da empresa, considerando Lucro Presumido.</t>
        </r>
      </text>
    </comment>
    <comment ref="I25" authorId="0" shapeId="0" xr:uid="{E2E9E622-A58D-4312-B214-B673ED3D5B25}">
      <text>
        <r>
          <rPr>
            <sz val="8"/>
            <color indexed="81"/>
            <rFont val="Tahoma"/>
            <family val="2"/>
          </rPr>
          <t xml:space="preserve">Lei nº 12.844 de 19/07/2013 . Alíquota de </t>
        </r>
        <r>
          <rPr>
            <b/>
            <sz val="8"/>
            <color indexed="81"/>
            <rFont val="Tahoma"/>
            <family val="2"/>
          </rPr>
          <t>2,00%</t>
        </r>
        <r>
          <rPr>
            <sz val="8"/>
            <color indexed="81"/>
            <rFont val="Tahoma"/>
            <family val="2"/>
          </rPr>
          <t xml:space="preserve"> sobre a</t>
        </r>
        <r>
          <rPr>
            <b/>
            <sz val="8"/>
            <color indexed="81"/>
            <rFont val="Tahoma"/>
            <family val="2"/>
          </rPr>
          <t xml:space="preserve"> Receita  Bruta </t>
        </r>
        <r>
          <rPr>
            <sz val="8"/>
            <color indexed="81"/>
            <rFont val="Tahoma"/>
            <family val="2"/>
          </rPr>
          <t>da empresa, substituindo a Contribuição Previdenciária Patronal de 20% sobre a Folha de Pagamentos</t>
        </r>
      </text>
    </comment>
  </commentList>
</comments>
</file>

<file path=xl/sharedStrings.xml><?xml version="1.0" encoding="utf-8"?>
<sst xmlns="http://schemas.openxmlformats.org/spreadsheetml/2006/main" count="1658" uniqueCount="331">
  <si>
    <t>CARGO</t>
  </si>
  <si>
    <t>Quant.</t>
  </si>
  <si>
    <t>Salário</t>
  </si>
  <si>
    <t>Adicional noturno (20%)</t>
  </si>
  <si>
    <t>Periculosidade (30%)</t>
  </si>
  <si>
    <t>Insalubridade (40%)</t>
  </si>
  <si>
    <t>Hora Extra</t>
  </si>
  <si>
    <t>Total</t>
  </si>
  <si>
    <t>VALOR TOTAL ESTIMADO POR MÊS</t>
  </si>
  <si>
    <t>MÓDULO 1 - COMPOSIÇÃO DA REMUNERAÇÃO</t>
  </si>
  <si>
    <t>QT</t>
  </si>
  <si>
    <t>VALOR</t>
  </si>
  <si>
    <t>A</t>
  </si>
  <si>
    <t>Salário Base</t>
  </si>
  <si>
    <t>B</t>
  </si>
  <si>
    <t xml:space="preserve">Adicional de Periculosidade </t>
  </si>
  <si>
    <t>C</t>
  </si>
  <si>
    <t>Adicional de insalubridade</t>
  </si>
  <si>
    <t>D</t>
  </si>
  <si>
    <t>Adicional Noturno</t>
  </si>
  <si>
    <t xml:space="preserve">E </t>
  </si>
  <si>
    <t>Hora noturna adicional</t>
  </si>
  <si>
    <t xml:space="preserve">F </t>
  </si>
  <si>
    <t>Adicional de hora extra</t>
  </si>
  <si>
    <t>G</t>
  </si>
  <si>
    <t>Descontos</t>
  </si>
  <si>
    <t>TOTAL DA REMUNERAÇÃO</t>
  </si>
  <si>
    <t>MÓDULO 2 - BENEFÍCIOS MENSAIS E DIÁRIOS</t>
  </si>
  <si>
    <t>Transporte</t>
  </si>
  <si>
    <t>Auxílio Alimentação</t>
  </si>
  <si>
    <t>Assistência Médico familiar</t>
  </si>
  <si>
    <t>Auxílio Creche</t>
  </si>
  <si>
    <t>E</t>
  </si>
  <si>
    <t>Seguro de vida, invalidez e funeral</t>
  </si>
  <si>
    <t>F</t>
  </si>
  <si>
    <t>Outros</t>
  </si>
  <si>
    <t>MÓDULO 3 - INSUMOS DIVERSOS</t>
  </si>
  <si>
    <t>Materiais</t>
  </si>
  <si>
    <t>Equipamentos</t>
  </si>
  <si>
    <t>Ferramentas</t>
  </si>
  <si>
    <t>MÓDULO 4 - ENCARGOS SOCIAIS E TRABALHISTAS</t>
  </si>
  <si>
    <t>4.1</t>
  </si>
  <si>
    <t>INSS (Art 22, I, Lei 8212/91)</t>
  </si>
  <si>
    <t>SESI/SESC</t>
  </si>
  <si>
    <t>SENAI/SENAC</t>
  </si>
  <si>
    <t>INCRA</t>
  </si>
  <si>
    <t>Salário Educação</t>
  </si>
  <si>
    <t>FGTS</t>
  </si>
  <si>
    <t>SAT (Art 22, II, Lei 8212/91)</t>
  </si>
  <si>
    <t>H</t>
  </si>
  <si>
    <t>SEBRAE</t>
  </si>
  <si>
    <t>TOTAL sub módulo 4.1</t>
  </si>
  <si>
    <t>4.2</t>
  </si>
  <si>
    <t>13° SALÁRIO</t>
  </si>
  <si>
    <t>13º Salário</t>
  </si>
  <si>
    <t>Incidência do Sub Módulo 4.1</t>
  </si>
  <si>
    <t>TOTAL sub módulo 4.2</t>
  </si>
  <si>
    <t>4.3</t>
  </si>
  <si>
    <t>AFASTAMENTO MATERNIDADE</t>
  </si>
  <si>
    <t>Afastamento maternidade</t>
  </si>
  <si>
    <t>TOTAL sub módulo 4.3</t>
  </si>
  <si>
    <t>4.4</t>
  </si>
  <si>
    <t>PROVISÃO PARA RESCISÃO</t>
  </si>
  <si>
    <t>Aviso Prévio Indenizado</t>
  </si>
  <si>
    <t>Incidência do FGTS sobre aviso prévio indenizado</t>
  </si>
  <si>
    <t>Multa sobre FGTS e contribuições</t>
  </si>
  <si>
    <t>Aviso Prévio Trabalhado</t>
  </si>
  <si>
    <t>TOTAL sub módulo 4.4</t>
  </si>
  <si>
    <t>4.5</t>
  </si>
  <si>
    <t>CUSTO DE REPOSIÇÃO DO PROFISSIONAL AUSENTE</t>
  </si>
  <si>
    <t>Férias e Terço Constitucional</t>
  </si>
  <si>
    <t>Ausência por doença</t>
  </si>
  <si>
    <t>Licença Paternidade</t>
  </si>
  <si>
    <t>Ausências Legais</t>
  </si>
  <si>
    <t>Ausência por acidente de trabalho</t>
  </si>
  <si>
    <t>Subtotal</t>
  </si>
  <si>
    <t>TOTAL sub módulo 4.5</t>
  </si>
  <si>
    <t>Encargos Previdenciarios, FGTS e outras contribuições</t>
  </si>
  <si>
    <t>13° Salário</t>
  </si>
  <si>
    <t>Afastamento Maternidade</t>
  </si>
  <si>
    <t>Provisão para rescisão</t>
  </si>
  <si>
    <t>Custo de reposição do profissional ausente</t>
  </si>
  <si>
    <t>4.6</t>
  </si>
  <si>
    <t>TOTAL</t>
  </si>
  <si>
    <t>Soma dos módulos 1, 2, 3 e 4</t>
  </si>
  <si>
    <t>MÓDULO 5 - CUSTOS INDIRETOS, TRIBUTOS E LUCRO</t>
  </si>
  <si>
    <t>Custos indiretos</t>
  </si>
  <si>
    <t>Lucro</t>
  </si>
  <si>
    <t>TRIBUTOS</t>
  </si>
  <si>
    <t>PIS</t>
  </si>
  <si>
    <t>COFINS</t>
  </si>
  <si>
    <t>ISS</t>
  </si>
  <si>
    <t>QUADRO RESUMO DO CUSTO POR EMPREGADO</t>
  </si>
  <si>
    <t>Módulo 1 - Composição da remuneração</t>
  </si>
  <si>
    <t>Módulo 2 - Benefícios Mensais e diários</t>
  </si>
  <si>
    <t>Módulo 3 - Insumos diversos</t>
  </si>
  <si>
    <t>Módulo 4 - Encargos Sociais e Trabalhistas</t>
  </si>
  <si>
    <t>Subtotal (A+B+C+D)</t>
  </si>
  <si>
    <t>Módulo 5 - Custos indiretos, Tributos e lucro</t>
  </si>
  <si>
    <t>ITEM</t>
  </si>
  <si>
    <t>ESPECIFICAÇÃO</t>
  </si>
  <si>
    <t>UND</t>
  </si>
  <si>
    <t>QDE</t>
  </si>
  <si>
    <t>VALOR UNITARIO</t>
  </si>
  <si>
    <t>VALOR TOTAL</t>
  </si>
  <si>
    <t>1.0</t>
  </si>
  <si>
    <t>Serviço</t>
  </si>
  <si>
    <t>2.0</t>
  </si>
  <si>
    <t>Contratação de empresa especializada para a execução de
serviços de conservação e manutenção da sinalização
horizontal viária, com pintura de faixas e símbolos nas vias
públicas, com uso de veículo especializado próprio e
aquisição de insumos.</t>
  </si>
  <si>
    <t>3.0</t>
  </si>
  <si>
    <t>4.0</t>
  </si>
  <si>
    <t>Contratação de empresa especializada para a execução de
serviços de conservação e manutenção da sinalização
vertical, com uso de veículo especializado próprio e
aquisição de insumos</t>
  </si>
  <si>
    <t>VALOR TOTAL MENSAL</t>
  </si>
  <si>
    <t>VALOR TOTAL 12 MESES</t>
  </si>
  <si>
    <t>CODIGO</t>
  </si>
  <si>
    <t>DESCRIÇAO</t>
  </si>
  <si>
    <t>VALOR UNIT</t>
  </si>
  <si>
    <t>ST 75.05.0025 (/)</t>
  </si>
  <si>
    <t xml:space="preserve">Sinalizacao horizontal com plastico a frio bi componente, conforme ABNT NBR 15870, Tipo III ou IV aplicada por extrusao, a base de resina metacrilica reativa, espessura de 1,5mm a 3,0mm, aplicado de forma manual. Fornecimento e aplicacao. </t>
  </si>
  <si>
    <t>M2</t>
  </si>
  <si>
    <t>ST 75.05.0300 (A)</t>
  </si>
  <si>
    <t xml:space="preserve">Sinalizacao horizontal com massa termoplastica, aplicada por aspersao, conforme especificacao CET-RIO, em projetos acima de 400m2. </t>
  </si>
  <si>
    <t>SICRO NOVO 5219613</t>
  </si>
  <si>
    <t>Tacha refletiva em plástico injetado - monodirecional tipo II - com um pino - fornecimento e colocação</t>
  </si>
  <si>
    <t>und</t>
  </si>
  <si>
    <t>SICRO NOVO 5213361</t>
  </si>
  <si>
    <t>Tachão refletivo em plástico injetado - monodirecional - fornecimento e colocação</t>
  </si>
  <si>
    <t>5.0</t>
  </si>
  <si>
    <t>SICRO NOVO 5219606</t>
  </si>
  <si>
    <t>Tacha refletiva em plástico injetado - bidirecional tipo II - com um pino - fornecimento e colocação</t>
  </si>
  <si>
    <t>6.0</t>
  </si>
  <si>
    <t>SICRO NOVO 5213362</t>
  </si>
  <si>
    <t>Tachão refletivo em plástico injetado - bidirecional - fornecimento e colocação</t>
  </si>
  <si>
    <t>7.0</t>
  </si>
  <si>
    <t>ST 75.10.0450</t>
  </si>
  <si>
    <t>Segregador, conforme especificacao CET-RIO. Fornecimento.</t>
  </si>
  <si>
    <t>8.0</t>
  </si>
  <si>
    <t>ST 75.05.0750</t>
  </si>
  <si>
    <t>Instalacao de segregador, conforme especificacao CET-RIO.</t>
  </si>
  <si>
    <t>SUB TOTAL</t>
  </si>
  <si>
    <t>BDI</t>
  </si>
  <si>
    <t>EQUIPAMENTOS</t>
  </si>
  <si>
    <t>1.1</t>
  </si>
  <si>
    <t>EQ 05.05.0509 (B)</t>
  </si>
  <si>
    <t xml:space="preserve">Caminhao com plataforma elevatoria pantografica hidraulica, com elevacao ate 8,5m, com motorista operador e um ajudante, com as seguintes especificacoes minimas: motor diesel de 85CV. Custo mensal. </t>
  </si>
  <si>
    <t>UNxMES</t>
  </si>
  <si>
    <t>1.2</t>
  </si>
  <si>
    <t>EQ 05.05.0250 (B)</t>
  </si>
  <si>
    <t xml:space="preserve">Caminhao bau para transporte de especies vegetais, com capacidade de 3,5t, com motorista, material de operacao, material de manutencao e licenciamento, com as seguintes especificacoes minimas: motor diesel de 141CV, revestimento interno em placa de eucatex, isolamento do teto em isopor e estrutura de aco interna para adaptacao de prateleiras. Custo mensal. </t>
  </si>
  <si>
    <t>1.3</t>
  </si>
  <si>
    <t>AD 15.15.0050 (C)</t>
  </si>
  <si>
    <t xml:space="preserve">Caminhoneta de servico, com cabine e cacamba, com motor bicombustivel, cabine simples, com ar condicionado e direcao hidraulica, capacidade de carga minima de 650Kg, tracao 4 x 2, com motorista, material de operacao e material de manutencao. Custo horario produtivo. </t>
  </si>
  <si>
    <t>1.4</t>
  </si>
  <si>
    <t>AD 15.15.0150 (B)</t>
  </si>
  <si>
    <t xml:space="preserve">Caminhoneta de servico, com cabine e cacamba, com motor bicombustivel, cabine simples, com ar condicionado e direcao hidraulica, capacidade de carga minima de 650Kg, tracao 4 x 2, com motorista. Custo horario improdutivo (motor desligado). </t>
  </si>
  <si>
    <t>MÃO DE OBRA</t>
  </si>
  <si>
    <t>2.1</t>
  </si>
  <si>
    <t>CONV COLETIVA</t>
  </si>
  <si>
    <t>Mão-de-obra de eletricista, inclusive encargos sociais</t>
  </si>
  <si>
    <t>MÊS</t>
  </si>
  <si>
    <t>2.2</t>
  </si>
  <si>
    <t>Mão-de-obra eletrotécnico diurno, inclusive encargos sociais</t>
  </si>
  <si>
    <t>2.3</t>
  </si>
  <si>
    <t>Mão-de-obra eletrotécnico noturno, inclusive encargos sociais</t>
  </si>
  <si>
    <t>2.4</t>
  </si>
  <si>
    <t>Mão-de-obra de encarregado de manutenção elétrica, inclusive encargos sociais</t>
  </si>
  <si>
    <t>2.5</t>
  </si>
  <si>
    <t>Mão-de-obra de motorista 12x36 diurno, inclusive encargos sociais</t>
  </si>
  <si>
    <t>2.6</t>
  </si>
  <si>
    <t>Mão-de-obra de motorista 12x36 noturno, inclusive encargos sociais</t>
  </si>
  <si>
    <t>2.7</t>
  </si>
  <si>
    <t>Mão-de-obra de servente 12x36 diurno, inclusive encargos sociais</t>
  </si>
  <si>
    <t>2.8</t>
  </si>
  <si>
    <t>Mão-de-obra de servente 12x36 noturno, inclusive encargos sociais</t>
  </si>
  <si>
    <t>MATERIAIS</t>
  </si>
  <si>
    <t>3.1</t>
  </si>
  <si>
    <t>ST 60.05.0500</t>
  </si>
  <si>
    <t xml:space="preserve">Bloco semaforico principal com 3 (tres) modulos focais de 300mm de diametro a led, cobre-focos, anteparo, borrachas de vedacao e suportes de fixacao, conforme especificacao da CET-RIO. Fornecimento. </t>
  </si>
  <si>
    <t>3.2</t>
  </si>
  <si>
    <t>ST 60.05.0550</t>
  </si>
  <si>
    <t xml:space="preserve">Bloco semaforico repetidor com 3 (tres) modulos focais de 200mm de diametro a led, cobre-focos, anteparo, borrachas de vedacao e suportes de fixacao, conforme especificacao da CET-RIO. Fornecimento. </t>
  </si>
  <si>
    <t>3.3</t>
  </si>
  <si>
    <t>ST 60.05.1000</t>
  </si>
  <si>
    <t xml:space="preserve">Bloco semaforico para pedestre com 2 (dois) modulos focais de 200mm a led, compreendendo foco verde "Siga" (boneco) e foco vermelho "Pare" (mao espalmada) com borrachas de vedacao e suportes de fixacao, conforme especificacao da CET-RIO. Fornecimento. </t>
  </si>
  <si>
    <t>3.4</t>
  </si>
  <si>
    <t>MAT021200</t>
  </si>
  <si>
    <t>Cabo de cobre flexivel, 750V, PVC/70oC, de: (2 x 1,50mm2)</t>
  </si>
  <si>
    <t>m</t>
  </si>
  <si>
    <t>3.5</t>
  </si>
  <si>
    <t>MAT021250</t>
  </si>
  <si>
    <t>Cabo de cobre flexivel, 750V, PVC/70oC, de: (2 x 4mm2)</t>
  </si>
  <si>
    <t>3.6</t>
  </si>
  <si>
    <t>MAT021500</t>
  </si>
  <si>
    <t>Cabo de cobre flexivel, 750V, PVC/70oC, de: (3 x 2,50mm2)</t>
  </si>
  <si>
    <t>3.7</t>
  </si>
  <si>
    <t>MAT021450</t>
  </si>
  <si>
    <t>Cabo de cobre flexivel, 750V, PVC/70oC, de: (3 x 1,50mm2)</t>
  </si>
  <si>
    <t>3.8</t>
  </si>
  <si>
    <t>MAT020850</t>
  </si>
  <si>
    <t>Cabo de cobre estanhado, multiplo para comando, 1Kv, XLPE/90oC, composto de 9 fios com secao de 1,5mm2</t>
  </si>
  <si>
    <t>3.9</t>
  </si>
  <si>
    <t>ST 60.50.0128</t>
  </si>
  <si>
    <t xml:space="preserve">Modulo focal a LED para bloco principal de 300mm na cor amarela. Fornecimento. </t>
  </si>
  <si>
    <t>3.10</t>
  </si>
  <si>
    <t>ST 60.50.0134</t>
  </si>
  <si>
    <t>Modulo focal a LED para bloco principal de 300mm na cor verde. Fornecimento.</t>
  </si>
  <si>
    <t>3.11</t>
  </si>
  <si>
    <t>ST 60.50.0140</t>
  </si>
  <si>
    <t>Modulo focal a LED para bloco principal de 300mm na cor vermelha. Fornecimento.</t>
  </si>
  <si>
    <t>3.12</t>
  </si>
  <si>
    <t>ST 60.50.0110</t>
  </si>
  <si>
    <t xml:space="preserve">Modulo focal a LED para bloco repetidor de 200mm na cor amarela. Fornecimento. </t>
  </si>
  <si>
    <t>3.13</t>
  </si>
  <si>
    <t>ST 60.50.0116</t>
  </si>
  <si>
    <t xml:space="preserve">Modulo focal a LED para bloco repetidor de 200mm na cor verde. Fornecimento. </t>
  </si>
  <si>
    <t>3.14</t>
  </si>
  <si>
    <t>ST 60.50.0122</t>
  </si>
  <si>
    <t xml:space="preserve">Modulo focal a LED para bloco repetidor de 200mm na cor vermelha. Fornecimento. </t>
  </si>
  <si>
    <t>3.15</t>
  </si>
  <si>
    <t>ST 60.50.0143</t>
  </si>
  <si>
    <t>Modulo focal a LED para bloco de pedestre com formato boneco na cor verde. Fornecimento.</t>
  </si>
  <si>
    <t>3.16</t>
  </si>
  <si>
    <t>ST 60.50.0146</t>
  </si>
  <si>
    <t>Modulo focal a LED para bloco de pedestre com formato mao espalmada na cor vermelha. Fornecimento.</t>
  </si>
  <si>
    <t>3.17</t>
  </si>
  <si>
    <t>ST 60.10.0050</t>
  </si>
  <si>
    <t xml:space="preserve">Botoeira para travessia de pedestres conforme especificacao da CET-RIO. Fornecimento. </t>
  </si>
  <si>
    <t>3.18</t>
  </si>
  <si>
    <t>ST 60.15.0050</t>
  </si>
  <si>
    <t xml:space="preserve">Modulo de detetores para controlador de trafego local, compativel com sistema CET-RIO/CTA, modulos II, V, VI, VII, da Dataprom ou similar. Fornecimento. </t>
  </si>
  <si>
    <t>3.19</t>
  </si>
  <si>
    <t>ST 60.15.0100</t>
  </si>
  <si>
    <t xml:space="preserve">Modulo de potencia para controlador de trafego local, compativel com sistema CET-RIO/CTA, modulos II, V, VI, VII, da Dataprom ou similar. Fornecimento. </t>
  </si>
  <si>
    <t>3.20</t>
  </si>
  <si>
    <t>ST 60.15.0150</t>
  </si>
  <si>
    <t xml:space="preserve">Modem para controlador local DP-40 Dataprom, conforme especificacao CET-RIO. Fornecimento. </t>
  </si>
  <si>
    <t>3.21</t>
  </si>
  <si>
    <t>ST 65.05.0200</t>
  </si>
  <si>
    <t xml:space="preserve">Poste tipo S4, coluna de 4 1/2", de diametro, braco projetado de 4", e projecao de 6200mm, conforme especificacao da CET-RIO. Fornecimento. </t>
  </si>
  <si>
    <t>3.22</t>
  </si>
  <si>
    <t>ST 65.05.0250</t>
  </si>
  <si>
    <t xml:space="preserve">Poste tipo S5, simples, de 4" de diametro. Conforme especificacao da CET-RIO. Fornecimento. </t>
  </si>
  <si>
    <t>ELETRICISTA</t>
  </si>
  <si>
    <t>ELETROTECNICO DIURNO</t>
  </si>
  <si>
    <t>ELETROTECNICO NOTURNO</t>
  </si>
  <si>
    <t>ENCARREGADO DE MANUTENÇÃO ELÉTRICA</t>
  </si>
  <si>
    <t>MOTORISTA 12x36 DIURNO</t>
  </si>
  <si>
    <t>MOTORISTA 12x36 NOTURNO</t>
  </si>
  <si>
    <t>SERVENTE 12x36 DIURNO</t>
  </si>
  <si>
    <t>SERVENTE 12x36 NOTURNO</t>
  </si>
  <si>
    <t>ST 70.05.0100 (/)</t>
  </si>
  <si>
    <t xml:space="preserve">Placa de sinalizacao de aluminio com fundo pintado, simbolos e tarjas em pelicula refletiva com esferas inclusas tipo I-A da NBR14644, inclusive elementos de fixacao, conforme especificacao da CET-RIO. Fornecimento. </t>
  </si>
  <si>
    <t>ST 70.15.0050 (A)</t>
  </si>
  <si>
    <t xml:space="preserve">Instalacao e retirada de placas em postes simples, CET-RIO ou postes RIOLUZ. </t>
  </si>
  <si>
    <t>ST 70.20.0100 (/)</t>
  </si>
  <si>
    <t xml:space="preserve">Aplicacao de pelicula refletiva com esferas inclusas tipo I-A da NBR 14644, em placas de sinalizacao, medida pela area envolvente da pelicula empregada, tanto no fundo, como na mensagem. </t>
  </si>
  <si>
    <t>m2</t>
  </si>
  <si>
    <t>X . Taxa representativa das DESPESAS INDIRETAS, exceto tributos e despesas financeiras</t>
  </si>
  <si>
    <t>TIPO</t>
  </si>
  <si>
    <r>
      <t xml:space="preserve">ALÍQUOTA </t>
    </r>
    <r>
      <rPr>
        <b/>
        <sz val="8"/>
        <rFont val="Arial"/>
        <family val="2"/>
      </rPr>
      <t>(%)</t>
    </r>
  </si>
  <si>
    <t>X.1 - Administração Central</t>
  </si>
  <si>
    <t>X.2 - Seguro e Garantia</t>
  </si>
  <si>
    <t>X.3 - Risco</t>
  </si>
  <si>
    <t>X.3 - Mobilização e Desmobilização</t>
  </si>
  <si>
    <t>X =</t>
  </si>
  <si>
    <t>Y . Taxa representativa das DESPESAS FINANCEIRAS</t>
  </si>
  <si>
    <t>Y.1 - Despesas Financeiras</t>
  </si>
  <si>
    <t>Y =</t>
  </si>
  <si>
    <t>Z . Taxa representativa do LUCRO</t>
  </si>
  <si>
    <t>Z.1 - Lucro Presumido</t>
  </si>
  <si>
    <t>Z =</t>
  </si>
  <si>
    <t>I . Taxa representativa da incidência dos TRIBUTOS ( sobre o FATURAMENTO da empresa )</t>
  </si>
  <si>
    <t>I.1 - ISSQN ( Imposto sobre Serviços de Qualquer Natureza ) - Municipal</t>
  </si>
  <si>
    <t>I.2 - COFINS ( Contribuição para o Financiamento da Seguridade Social) - Federal</t>
  </si>
  <si>
    <t>I.3 - P I S ( Programa de Integração Social ) - Federal</t>
  </si>
  <si>
    <t>I.4 -  Contribuição Previdenciária p/ INSS - Federal - Lei 12.844/2013</t>
  </si>
  <si>
    <t>I =</t>
  </si>
  <si>
    <t>B D I - Benefício e Despesas Indiretas</t>
  </si>
  <si>
    <t>B D I  =</t>
  </si>
  <si>
    <t>( 1 + X )  ( 1 + Y )  ( 1 + Z )</t>
  </si>
  <si>
    <t xml:space="preserve"> - 1</t>
  </si>
  <si>
    <r>
      <t>ç</t>
    </r>
    <r>
      <rPr>
        <sz val="8"/>
        <rFont val="Arial"/>
        <family val="2"/>
      </rPr>
      <t xml:space="preserve">  Fórmula do BDI</t>
    </r>
  </si>
  <si>
    <t>( 1 - I )</t>
  </si>
  <si>
    <r>
      <t xml:space="preserve">X </t>
    </r>
    <r>
      <rPr>
        <sz val="11"/>
        <color theme="1"/>
        <rFont val="Calibri"/>
        <family val="2"/>
        <scheme val="minor"/>
      </rPr>
      <t xml:space="preserve">é a Taxa somatória das </t>
    </r>
    <r>
      <rPr>
        <b/>
        <sz val="10"/>
        <rFont val="Arial"/>
        <family val="2"/>
      </rPr>
      <t>DESPESAS INDIRETAS</t>
    </r>
    <r>
      <rPr>
        <sz val="11"/>
        <color theme="1"/>
        <rFont val="Calibri"/>
        <family val="2"/>
        <scheme val="minor"/>
      </rPr>
      <t>, exceto tributos e despesas financeiras;</t>
    </r>
  </si>
  <si>
    <r>
      <t xml:space="preserve">Y </t>
    </r>
    <r>
      <rPr>
        <sz val="11"/>
        <color theme="1"/>
        <rFont val="Calibri"/>
        <family val="2"/>
        <scheme val="minor"/>
      </rPr>
      <t xml:space="preserve">é a Taxa representativa das </t>
    </r>
    <r>
      <rPr>
        <b/>
        <sz val="10"/>
        <rFont val="Arial"/>
        <family val="2"/>
      </rPr>
      <t>DESPESAS FINANCEIRAS</t>
    </r>
    <r>
      <rPr>
        <sz val="11"/>
        <color theme="1"/>
        <rFont val="Calibri"/>
        <family val="2"/>
        <scheme val="minor"/>
      </rPr>
      <t>;</t>
    </r>
  </si>
  <si>
    <r>
      <t xml:space="preserve">Z </t>
    </r>
    <r>
      <rPr>
        <sz val="11"/>
        <color theme="1"/>
        <rFont val="Calibri"/>
        <family val="2"/>
        <scheme val="minor"/>
      </rPr>
      <t xml:space="preserve">é a Taxa representativa do </t>
    </r>
    <r>
      <rPr>
        <b/>
        <sz val="10"/>
        <rFont val="Arial"/>
        <family val="2"/>
      </rPr>
      <t>LUCRO</t>
    </r>
    <r>
      <rPr>
        <sz val="11"/>
        <color theme="1"/>
        <rFont val="Calibri"/>
        <family val="2"/>
        <scheme val="minor"/>
      </rPr>
      <t>;</t>
    </r>
  </si>
  <si>
    <r>
      <t xml:space="preserve">I </t>
    </r>
    <r>
      <rPr>
        <sz val="11"/>
        <color theme="1"/>
        <rFont val="Calibri"/>
        <family val="2"/>
        <scheme val="minor"/>
      </rPr>
      <t xml:space="preserve">é a Taxa representativa dos </t>
    </r>
    <r>
      <rPr>
        <b/>
        <sz val="10"/>
        <rFont val="Arial"/>
        <family val="2"/>
      </rPr>
      <t>IMPOSTOS</t>
    </r>
    <r>
      <rPr>
        <sz val="11"/>
        <color theme="1"/>
        <rFont val="Calibri"/>
        <family val="2"/>
        <scheme val="minor"/>
      </rPr>
      <t>.</t>
    </r>
  </si>
  <si>
    <t>OBS.: As alíquotas praticadas nesse cálculo estão menores que os valores mínimos dos parametros das novas determinações do TCU (Acórdão 2622/2013 – TCU – Plenário), pois são alíquotas praticadas na região .</t>
  </si>
  <si>
    <t>CONTRATAÇÃO DE EMPRESA ESPECIALIZADA PARA PRESTAÇÃO DE SERVIÇOS DE MANUTENÇÃO DA SINALIZAÇÃO VIÁRIA HORIZONTAL E VERTICAL, COM MANUTENÇÃO DE SEMÁFOROS, PINTURA MANUAL E MECÂNICA DE FAIXAS SOBRE AS VIAS E RECUPERAÇÃO, CONFECÇÃO E INSTALAÇÃO DE PLACAS DE SINALIZAÇÃO, MEDIANTE ALOCAÇÃO DE POSTOS DE TRABALHO EM REGIME DE DEDICAÇÃO EXCLUSIVA, FORNECIMENTO DE INSUMOS E MATERIAIS E USO DE VEÍCULOS ESPECIALIZADOS PRÓPRIOS PARA A EXECUÇÃO DE PINTURAS EM VIAS PÚBLICAS E MANUTENÇÃO SEMAFÓRICA NA CIDADE DE NITERÓI.</t>
  </si>
  <si>
    <t>GRUPO</t>
  </si>
  <si>
    <t>QUADRO RESUMO - MODULO 4 - ENCARGOS SOCIAIS E TRABALHISTAS</t>
  </si>
  <si>
    <t>Uniforme</t>
  </si>
  <si>
    <t xml:space="preserve">Uniforme </t>
  </si>
  <si>
    <t>QUADRO RESUMO  - MODULO 4 - ENCARGOS SOCIAIS E TRABALHISTAS</t>
  </si>
  <si>
    <t>GRUPO 2- ITEM 2.2 - PLANILHA ORÇAMENTARIA PARA OS SERVIÇOS DE MANUTENÇAO HORIZONTAL</t>
  </si>
  <si>
    <t>GRUPO 2 - ITEM 2.1 - PLANILHA ORÇAMENTARIA PARA OS VEICULOS E MÃO DE OBRA DE APOIO PARA A MANUTENÇAO SEMAFÓRICA</t>
  </si>
  <si>
    <t xml:space="preserve">GRUPO 2 - ITEM 2.3 - PLANILHA ORÇAMENTARIA PARA OS SERVIÇOS DE MANUTENÇAO VERTICAL </t>
  </si>
  <si>
    <t>SUB TOTAL DO ITEM 1.0</t>
  </si>
  <si>
    <t>BDI GERAL</t>
  </si>
  <si>
    <t>TOTAL GERAL DO ITEM 1.0</t>
  </si>
  <si>
    <t>TOTAL DO ITEM 2.0</t>
  </si>
  <si>
    <t>SUB TOTAL DO ITEM 3.0</t>
  </si>
  <si>
    <t>BDI DE MATERIAIS</t>
  </si>
  <si>
    <t>TOTAL GERAL DO ITEM 3.0</t>
  </si>
  <si>
    <t>TOTAL GERAL DO GRUPO 2 - ITEM 2.1</t>
  </si>
  <si>
    <t>PROPOSTA DE PREÇO PARA EXECUÇÃO DOS SERVIÇOS ABAIXO</t>
  </si>
  <si>
    <t>RAZÃO SOCIAL:</t>
  </si>
  <si>
    <t xml:space="preserve">CNPJ: </t>
  </si>
  <si>
    <t>DATA:</t>
  </si>
  <si>
    <t>INSCRIÇÃO MUNICIPAL/ESTADUAL:</t>
  </si>
  <si>
    <t>PREGÃO ELETRÔNICO:</t>
  </si>
  <si>
    <t>ENDEREÇO:</t>
  </si>
  <si>
    <t>BAIRRO:</t>
  </si>
  <si>
    <t>CEP:</t>
  </si>
  <si>
    <t>CIDADE:</t>
  </si>
  <si>
    <t>ESTADO:</t>
  </si>
  <si>
    <t>TEL.:</t>
  </si>
  <si>
    <t>E-MAIL:</t>
  </si>
  <si>
    <r>
      <t xml:space="preserve">B.D.I  </t>
    </r>
    <r>
      <rPr>
        <b/>
        <sz val="8"/>
        <rFont val="Arial"/>
        <family val="2"/>
      </rPr>
      <t xml:space="preserve">  </t>
    </r>
    <r>
      <rPr>
        <b/>
        <sz val="8"/>
        <rFont val="Wingdings"/>
        <charset val="2"/>
      </rPr>
      <t>è</t>
    </r>
  </si>
  <si>
    <t>CARGO: ELETRICISTA</t>
  </si>
  <si>
    <t>CARGO: ELETROTÉCNICO DIURNO</t>
  </si>
  <si>
    <t>QUADRO RESUMO  MODULO 4 - ENCARGOS SOCIAIS E TRABALHISTAS</t>
  </si>
  <si>
    <t>CARGO: ELETROTÉCNICO NOTURNO</t>
  </si>
  <si>
    <t>CARGO: ENCARREGADO DE MANUTENÇÃO ELÉTRICA</t>
  </si>
  <si>
    <t>CARGO: MOTORISTA 12X36 DIURNO</t>
  </si>
  <si>
    <t>CARGO: MOTORISTA 12X36 NOTURNO</t>
  </si>
  <si>
    <t>CARGO: SERVENTE 12X36 DIURNO</t>
  </si>
  <si>
    <t>CARGO: SERVENTE 12X36 NOTURNO</t>
  </si>
  <si>
    <t>BDI = Benefícios e Despesas Indiretas - Acordão TCU (Acórdão 2622/2013 – TCU – Plenário)</t>
  </si>
  <si>
    <t>COMPOSIÇÃO   DO   BDI</t>
  </si>
  <si>
    <t>Contratação de empresa especializada para a execução de
serviços de conservação, manutenção e instalação da rede
semafórica, com uso de veículo especializado próprio e aquisição de insumos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</si>
</sst>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FFFF00"/>
      <name val="Calibri"/>
      <family val="2"/>
      <scheme val="minor"/>
    </font>
    <font>
      <b/>
      <sz val="16"/>
      <color indexed="12"/>
      <name val="Arial"/>
      <family val="2"/>
    </font>
    <font>
      <b/>
      <sz val="12"/>
      <color indexed="12"/>
      <name val="Arial"/>
      <family val="2"/>
    </font>
    <font>
      <b/>
      <sz val="12"/>
      <color indexed="50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color indexed="17"/>
      <name val="Arial"/>
      <family val="2"/>
    </font>
    <font>
      <b/>
      <sz val="8"/>
      <color indexed="17"/>
      <name val="Arial"/>
      <family val="2"/>
    </font>
    <font>
      <b/>
      <sz val="10"/>
      <name val="Arial"/>
      <family val="2"/>
    </font>
    <font>
      <sz val="10"/>
      <name val="Wingdings"/>
      <charset val="2"/>
    </font>
    <font>
      <b/>
      <sz val="7"/>
      <name val="Arial"/>
      <family val="2"/>
    </font>
    <font>
      <b/>
      <sz val="8"/>
      <name val="Wingdings"/>
      <charset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u/>
      <sz val="8"/>
      <color indexed="81"/>
      <name val="Tahoma"/>
      <family val="2"/>
    </font>
    <font>
      <b/>
      <sz val="8"/>
      <color indexed="12"/>
      <name val="Tahoma"/>
      <family val="2"/>
    </font>
    <font>
      <sz val="11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" fillId="0" borderId="0"/>
  </cellStyleXfs>
  <cellXfs count="209">
    <xf numFmtId="0" fontId="0" fillId="0" borderId="0" xfId="0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44" fontId="0" fillId="0" borderId="1" xfId="0" applyNumberFormat="1" applyBorder="1"/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44" fontId="3" fillId="0" borderId="2" xfId="0" applyNumberFormat="1" applyFont="1" applyBorder="1"/>
    <xf numFmtId="164" fontId="1" fillId="0" borderId="1" xfId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0" fillId="0" borderId="0" xfId="1" applyFont="1"/>
    <xf numFmtId="0" fontId="0" fillId="0" borderId="1" xfId="0" applyBorder="1" applyAlignment="1">
      <alignment horizontal="center"/>
    </xf>
    <xf numFmtId="0" fontId="0" fillId="0" borderId="1" xfId="0" applyBorder="1"/>
    <xf numFmtId="164" fontId="0" fillId="0" borderId="1" xfId="1" applyFont="1" applyBorder="1" applyAlignment="1">
      <alignment horizontal="center" vertical="center"/>
    </xf>
    <xf numFmtId="164" fontId="0" fillId="0" borderId="1" xfId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1" xfId="1" applyFont="1" applyBorder="1"/>
    <xf numFmtId="164" fontId="0" fillId="0" borderId="1" xfId="1" applyFont="1" applyBorder="1"/>
    <xf numFmtId="10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3" xfId="0" applyBorder="1"/>
    <xf numFmtId="0" fontId="0" fillId="0" borderId="4" xfId="0" applyBorder="1"/>
    <xf numFmtId="0" fontId="0" fillId="0" borderId="3" xfId="0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164" fontId="2" fillId="0" borderId="0" xfId="1" applyFont="1"/>
    <xf numFmtId="0" fontId="2" fillId="0" borderId="3" xfId="0" applyFont="1" applyBorder="1" applyAlignment="1">
      <alignment horizontal="center"/>
    </xf>
    <xf numFmtId="164" fontId="2" fillId="0" borderId="1" xfId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6" xfId="0" applyBorder="1"/>
    <xf numFmtId="164" fontId="1" fillId="0" borderId="7" xfId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3" fontId="2" fillId="0" borderId="1" xfId="2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164" fontId="2" fillId="0" borderId="1" xfId="1" applyFont="1" applyBorder="1" applyAlignment="1">
      <alignment horizontal="center" vertical="center"/>
    </xf>
    <xf numFmtId="43" fontId="0" fillId="0" borderId="1" xfId="2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0" fontId="2" fillId="0" borderId="1" xfId="3" applyNumberFormat="1" applyFont="1" applyBorder="1" applyAlignment="1">
      <alignment vertical="center"/>
    </xf>
    <xf numFmtId="0" fontId="7" fillId="0" borderId="12" xfId="0" applyFont="1" applyBorder="1"/>
    <xf numFmtId="0" fontId="7" fillId="0" borderId="6" xfId="0" applyFont="1" applyBorder="1" applyAlignment="1">
      <alignment horizontal="centerContinuous"/>
    </xf>
    <xf numFmtId="0" fontId="8" fillId="0" borderId="6" xfId="0" applyFont="1" applyBorder="1" applyAlignment="1">
      <alignment horizontal="centerContinuous"/>
    </xf>
    <xf numFmtId="0" fontId="0" fillId="0" borderId="6" xfId="0" applyBorder="1" applyAlignment="1">
      <alignment horizontal="centerContinuous"/>
    </xf>
    <xf numFmtId="0" fontId="0" fillId="0" borderId="13" xfId="0" applyBorder="1" applyAlignment="1">
      <alignment horizontal="centerContinuous"/>
    </xf>
    <xf numFmtId="0" fontId="10" fillId="0" borderId="16" xfId="0" applyFont="1" applyBorder="1" applyAlignment="1">
      <alignment horizontal="center" vertical="center" wrapText="1"/>
    </xf>
    <xf numFmtId="2" fontId="13" fillId="5" borderId="16" xfId="3" applyNumberFormat="1" applyFont="1" applyFill="1" applyBorder="1" applyAlignment="1">
      <alignment horizontal="center" vertical="center"/>
    </xf>
    <xf numFmtId="2" fontId="12" fillId="5" borderId="16" xfId="3" applyNumberFormat="1" applyFont="1" applyFill="1" applyBorder="1" applyAlignment="1">
      <alignment horizontal="center" vertical="center"/>
    </xf>
    <xf numFmtId="2" fontId="9" fillId="0" borderId="16" xfId="3" applyNumberFormat="1" applyFont="1" applyBorder="1" applyAlignment="1">
      <alignment horizontal="center" vertical="center"/>
    </xf>
    <xf numFmtId="2" fontId="13" fillId="2" borderId="16" xfId="3" applyNumberFormat="1" applyFont="1" applyFill="1" applyBorder="1" applyAlignment="1">
      <alignment horizontal="center" vertical="center"/>
    </xf>
    <xf numFmtId="0" fontId="14" fillId="0" borderId="17" xfId="0" applyFont="1" applyBorder="1"/>
    <xf numFmtId="0" fontId="11" fillId="0" borderId="18" xfId="0" applyFont="1" applyBorder="1"/>
    <xf numFmtId="0" fontId="10" fillId="0" borderId="18" xfId="0" applyFont="1" applyBorder="1"/>
    <xf numFmtId="0" fontId="10" fillId="0" borderId="18" xfId="0" applyFont="1" applyBorder="1" applyAlignment="1">
      <alignment horizontal="center" vertical="center" wrapText="1"/>
    </xf>
    <xf numFmtId="2" fontId="14" fillId="0" borderId="19" xfId="0" applyNumberFormat="1" applyFont="1" applyBorder="1" applyAlignment="1">
      <alignment horizontal="center" vertical="center"/>
    </xf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15" fillId="0" borderId="20" xfId="0" applyFont="1" applyBorder="1" applyAlignment="1">
      <alignment horizontal="right" vertical="center"/>
    </xf>
    <xf numFmtId="49" fontId="15" fillId="0" borderId="0" xfId="0" applyNumberFormat="1" applyFont="1" applyAlignment="1">
      <alignment horizontal="left" vertical="center"/>
    </xf>
    <xf numFmtId="49" fontId="17" fillId="0" borderId="0" xfId="0" applyNumberFormat="1" applyFont="1" applyAlignment="1">
      <alignment horizontal="center" vertical="center"/>
    </xf>
    <xf numFmtId="0" fontId="10" fillId="0" borderId="21" xfId="0" applyFont="1" applyBorder="1"/>
    <xf numFmtId="10" fontId="0" fillId="0" borderId="0" xfId="0" applyNumberFormat="1"/>
    <xf numFmtId="164" fontId="0" fillId="0" borderId="1" xfId="1" applyFont="1" applyBorder="1" applyAlignment="1"/>
    <xf numFmtId="10" fontId="23" fillId="0" borderId="0" xfId="0" applyNumberFormat="1" applyFont="1"/>
    <xf numFmtId="0" fontId="2" fillId="7" borderId="1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164" fontId="0" fillId="0" borderId="1" xfId="1" applyFont="1" applyBorder="1" applyAlignment="1" applyProtection="1">
      <alignment horizontal="center" vertical="center"/>
    </xf>
    <xf numFmtId="43" fontId="0" fillId="0" borderId="1" xfId="2" applyFont="1" applyFill="1" applyBorder="1" applyAlignment="1" applyProtection="1">
      <alignment horizontal="center" vertical="center"/>
    </xf>
    <xf numFmtId="164" fontId="1" fillId="0" borderId="1" xfId="1" applyFont="1" applyBorder="1" applyAlignment="1" applyProtection="1">
      <alignment horizontal="center" vertical="center"/>
    </xf>
    <xf numFmtId="43" fontId="1" fillId="0" borderId="1" xfId="2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left" vertical="center" wrapText="1"/>
    </xf>
    <xf numFmtId="164" fontId="2" fillId="0" borderId="1" xfId="1" applyFont="1" applyBorder="1" applyAlignment="1" applyProtection="1">
      <alignment horizontal="center" vertical="center"/>
    </xf>
    <xf numFmtId="164" fontId="2" fillId="2" borderId="1" xfId="1" applyFont="1" applyFill="1" applyBorder="1" applyAlignment="1" applyProtection="1">
      <alignment horizontal="center" vertical="center"/>
    </xf>
    <xf numFmtId="43" fontId="0" fillId="0" borderId="1" xfId="2" applyFont="1" applyBorder="1" applyAlignment="1" applyProtection="1">
      <alignment horizontal="center" vertical="center"/>
    </xf>
    <xf numFmtId="43" fontId="2" fillId="0" borderId="1" xfId="2" applyFont="1" applyBorder="1" applyAlignment="1" applyProtection="1">
      <alignment horizontal="center" vertical="center"/>
    </xf>
    <xf numFmtId="43" fontId="0" fillId="0" borderId="0" xfId="2" applyFont="1" applyAlignment="1" applyProtection="1">
      <alignment horizontal="center" vertical="center"/>
    </xf>
    <xf numFmtId="164" fontId="0" fillId="0" borderId="0" xfId="1" applyFont="1" applyAlignment="1" applyProtection="1">
      <alignment horizontal="center" vertical="center"/>
    </xf>
    <xf numFmtId="0" fontId="2" fillId="0" borderId="0" xfId="0" applyFont="1"/>
    <xf numFmtId="164" fontId="2" fillId="2" borderId="1" xfId="0" applyNumberFormat="1" applyFont="1" applyFill="1" applyBorder="1"/>
    <xf numFmtId="164" fontId="0" fillId="0" borderId="1" xfId="1" applyFont="1" applyFill="1" applyBorder="1" applyAlignment="1" applyProtection="1">
      <alignment horizontal="center" vertical="center"/>
      <protection locked="0"/>
    </xf>
    <xf numFmtId="164" fontId="1" fillId="0" borderId="1" xfId="1" applyFont="1" applyFill="1" applyBorder="1" applyAlignment="1" applyProtection="1">
      <alignment horizontal="center" vertical="center"/>
      <protection locked="0"/>
    </xf>
    <xf numFmtId="164" fontId="0" fillId="0" borderId="1" xfId="1" applyFont="1" applyFill="1" applyBorder="1" applyAlignment="1" applyProtection="1">
      <alignment horizontal="center" vertical="center" wrapText="1"/>
      <protection locked="0"/>
    </xf>
    <xf numFmtId="10" fontId="4" fillId="2" borderId="1" xfId="0" applyNumberFormat="1" applyFont="1" applyFill="1" applyBorder="1" applyAlignment="1" applyProtection="1">
      <alignment horizontal="center"/>
      <protection locked="0"/>
    </xf>
    <xf numFmtId="10" fontId="0" fillId="2" borderId="1" xfId="0" applyNumberFormat="1" applyFill="1" applyBorder="1" applyAlignment="1" applyProtection="1">
      <alignment horizontal="center"/>
      <protection locked="0"/>
    </xf>
    <xf numFmtId="164" fontId="2" fillId="0" borderId="1" xfId="1" applyFont="1" applyBorder="1" applyAlignment="1" applyProtection="1">
      <alignment horizontal="center" vertical="center"/>
      <protection locked="0"/>
    </xf>
    <xf numFmtId="10" fontId="2" fillId="0" borderId="1" xfId="1" applyNumberFormat="1" applyFont="1" applyBorder="1" applyAlignment="1" applyProtection="1">
      <alignment horizontal="center" vertical="center"/>
      <protection locked="0"/>
    </xf>
    <xf numFmtId="164" fontId="0" fillId="0" borderId="1" xfId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10" fontId="2" fillId="0" borderId="1" xfId="3" applyNumberFormat="1" applyFont="1" applyBorder="1" applyAlignment="1" applyProtection="1">
      <alignment vertical="center"/>
      <protection locked="0"/>
    </xf>
    <xf numFmtId="10" fontId="0" fillId="0" borderId="1" xfId="0" applyNumberFormat="1" applyBorder="1" applyAlignment="1" applyProtection="1">
      <alignment horizontal="center"/>
      <protection locked="0"/>
    </xf>
    <xf numFmtId="0" fontId="0" fillId="8" borderId="0" xfId="0" applyFill="1"/>
    <xf numFmtId="0" fontId="2" fillId="9" borderId="20" xfId="0" applyFont="1" applyFill="1" applyBorder="1" applyAlignment="1">
      <alignment horizontal="center"/>
    </xf>
    <xf numFmtId="0" fontId="2" fillId="9" borderId="0" xfId="0" applyFont="1" applyFill="1" applyAlignment="1">
      <alignment horizontal="center"/>
    </xf>
    <xf numFmtId="0" fontId="2" fillId="9" borderId="21" xfId="0" applyFont="1" applyFill="1" applyBorder="1" applyAlignment="1">
      <alignment horizontal="center"/>
    </xf>
    <xf numFmtId="43" fontId="0" fillId="9" borderId="0" xfId="2" applyFont="1" applyFill="1" applyBorder="1" applyAlignment="1">
      <alignment vertical="center"/>
    </xf>
    <xf numFmtId="0" fontId="2" fillId="9" borderId="35" xfId="0" applyFont="1" applyFill="1" applyBorder="1"/>
    <xf numFmtId="0" fontId="2" fillId="9" borderId="1" xfId="0" applyFont="1" applyFill="1" applyBorder="1" applyAlignment="1">
      <alignment horizontal="center" vertical="center"/>
    </xf>
    <xf numFmtId="43" fontId="2" fillId="9" borderId="1" xfId="2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 wrapText="1"/>
    </xf>
    <xf numFmtId="0" fontId="2" fillId="9" borderId="16" xfId="0" applyFont="1" applyFill="1" applyBorder="1" applyAlignment="1">
      <alignment horizontal="center" vertical="center" wrapText="1"/>
    </xf>
    <xf numFmtId="164" fontId="2" fillId="9" borderId="16" xfId="0" applyNumberFormat="1" applyFont="1" applyFill="1" applyBorder="1" applyAlignment="1">
      <alignment vertical="center"/>
    </xf>
    <xf numFmtId="164" fontId="2" fillId="9" borderId="38" xfId="0" applyNumberFormat="1" applyFont="1" applyFill="1" applyBorder="1" applyAlignment="1">
      <alignment vertical="center"/>
    </xf>
    <xf numFmtId="0" fontId="0" fillId="9" borderId="20" xfId="0" applyFill="1" applyBorder="1"/>
    <xf numFmtId="0" fontId="0" fillId="9" borderId="0" xfId="0" applyFill="1" applyAlignment="1">
      <alignment horizontal="center" vertical="center"/>
    </xf>
    <xf numFmtId="0" fontId="0" fillId="9" borderId="0" xfId="0" applyFill="1" applyAlignment="1">
      <alignment vertical="center"/>
    </xf>
    <xf numFmtId="0" fontId="0" fillId="9" borderId="21" xfId="0" applyFill="1" applyBorder="1" applyAlignment="1">
      <alignment vertical="center"/>
    </xf>
    <xf numFmtId="0" fontId="0" fillId="9" borderId="1" xfId="0" applyFill="1" applyBorder="1" applyAlignment="1">
      <alignment horizontal="center" vertical="center"/>
    </xf>
    <xf numFmtId="0" fontId="0" fillId="9" borderId="1" xfId="0" applyFill="1" applyBorder="1" applyAlignment="1">
      <alignment vertical="center" wrapText="1"/>
    </xf>
    <xf numFmtId="0" fontId="0" fillId="9" borderId="0" xfId="0" applyFill="1"/>
    <xf numFmtId="0" fontId="0" fillId="9" borderId="21" xfId="0" applyFill="1" applyBorder="1"/>
    <xf numFmtId="43" fontId="0" fillId="9" borderId="1" xfId="2" applyFont="1" applyFill="1" applyBorder="1" applyAlignment="1">
      <alignment horizontal="center" vertical="center"/>
    </xf>
    <xf numFmtId="164" fontId="0" fillId="9" borderId="1" xfId="0" applyNumberFormat="1" applyFill="1" applyBorder="1" applyAlignment="1">
      <alignment vertical="center"/>
    </xf>
    <xf numFmtId="164" fontId="0" fillId="9" borderId="16" xfId="1" applyFont="1" applyFill="1" applyBorder="1" applyAlignment="1" applyProtection="1">
      <alignment vertical="center"/>
    </xf>
    <xf numFmtId="0" fontId="2" fillId="8" borderId="0" xfId="0" applyFont="1" applyFill="1"/>
    <xf numFmtId="164" fontId="0" fillId="2" borderId="1" xfId="1" applyFont="1" applyFill="1" applyBorder="1" applyAlignment="1" applyProtection="1">
      <alignment horizontal="center"/>
      <protection locked="0"/>
    </xf>
    <xf numFmtId="0" fontId="0" fillId="0" borderId="20" xfId="0" applyBorder="1" applyAlignment="1">
      <alignment horizontal="center" vertical="center"/>
    </xf>
    <xf numFmtId="43" fontId="0" fillId="0" borderId="0" xfId="2" applyFont="1" applyBorder="1" applyAlignment="1">
      <alignment horizontal="center" vertical="center"/>
    </xf>
    <xf numFmtId="164" fontId="0" fillId="0" borderId="0" xfId="1" applyFont="1" applyBorder="1" applyAlignment="1">
      <alignment horizontal="center" vertical="center"/>
    </xf>
    <xf numFmtId="164" fontId="0" fillId="0" borderId="21" xfId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164" fontId="2" fillId="0" borderId="16" xfId="1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164" fontId="0" fillId="0" borderId="16" xfId="1" applyFont="1" applyBorder="1" applyAlignment="1">
      <alignment horizontal="center" vertical="center"/>
    </xf>
    <xf numFmtId="0" fontId="0" fillId="9" borderId="22" xfId="0" applyFill="1" applyBorder="1"/>
    <xf numFmtId="0" fontId="0" fillId="9" borderId="23" xfId="0" applyFill="1" applyBorder="1"/>
    <xf numFmtId="0" fontId="0" fillId="9" borderId="24" xfId="0" applyFill="1" applyBorder="1"/>
    <xf numFmtId="0" fontId="2" fillId="9" borderId="20" xfId="0" applyFont="1" applyFill="1" applyBorder="1" applyAlignment="1">
      <alignment horizontal="center" vertical="center" wrapText="1"/>
    </xf>
    <xf numFmtId="0" fontId="2" fillId="9" borderId="0" xfId="0" applyFont="1" applyFill="1" applyAlignment="1">
      <alignment horizontal="center" vertical="center" wrapText="1"/>
    </xf>
    <xf numFmtId="0" fontId="2" fillId="9" borderId="21" xfId="0" applyFont="1" applyFill="1" applyBorder="1" applyAlignment="1">
      <alignment horizontal="center" vertical="center" wrapText="1"/>
    </xf>
    <xf numFmtId="0" fontId="2" fillId="9" borderId="35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9" borderId="36" xfId="0" applyFont="1" applyFill="1" applyBorder="1" applyAlignment="1">
      <alignment horizontal="center" vertical="center"/>
    </xf>
    <xf numFmtId="0" fontId="2" fillId="9" borderId="37" xfId="0" applyFont="1" applyFill="1" applyBorder="1" applyAlignment="1">
      <alignment horizontal="center" vertical="center"/>
    </xf>
    <xf numFmtId="0" fontId="0" fillId="9" borderId="35" xfId="0" applyFill="1" applyBorder="1" applyAlignment="1">
      <alignment horizontal="center" vertical="center"/>
    </xf>
    <xf numFmtId="0" fontId="2" fillId="7" borderId="9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2" fillId="7" borderId="1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7" borderId="0" xfId="0" applyFont="1" applyFill="1" applyAlignment="1">
      <alignment horizontal="center"/>
    </xf>
    <xf numFmtId="0" fontId="2" fillId="7" borderId="6" xfId="0" applyFont="1" applyFill="1" applyBorder="1" applyAlignment="1">
      <alignment horizontal="center"/>
    </xf>
    <xf numFmtId="0" fontId="2" fillId="0" borderId="35" xfId="0" applyFont="1" applyBorder="1" applyAlignment="1">
      <alignment horizontal="center" vertical="center"/>
    </xf>
    <xf numFmtId="0" fontId="15" fillId="0" borderId="20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21" xfId="0" applyFont="1" applyBorder="1" applyAlignment="1">
      <alignment vertical="center"/>
    </xf>
    <xf numFmtId="0" fontId="12" fillId="0" borderId="20" xfId="4" applyBorder="1" applyAlignment="1">
      <alignment horizontal="left" vertical="center" wrapText="1"/>
    </xf>
    <xf numFmtId="0" fontId="12" fillId="0" borderId="0" xfId="4" applyAlignment="1">
      <alignment horizontal="left" vertical="center" wrapText="1"/>
    </xf>
    <xf numFmtId="0" fontId="12" fillId="0" borderId="28" xfId="4" applyBorder="1" applyAlignment="1">
      <alignment horizontal="left" vertical="center" wrapText="1"/>
    </xf>
    <xf numFmtId="0" fontId="15" fillId="5" borderId="29" xfId="0" applyFont="1" applyFill="1" applyBorder="1" applyAlignment="1" applyProtection="1">
      <alignment horizontal="right" vertical="center"/>
      <protection locked="0"/>
    </xf>
    <xf numFmtId="0" fontId="15" fillId="5" borderId="30" xfId="0" applyFont="1" applyFill="1" applyBorder="1" applyAlignment="1" applyProtection="1">
      <alignment horizontal="right" vertical="center"/>
      <protection locked="0"/>
    </xf>
    <xf numFmtId="0" fontId="15" fillId="5" borderId="32" xfId="0" applyFont="1" applyFill="1" applyBorder="1" applyAlignment="1" applyProtection="1">
      <alignment horizontal="right" vertical="center"/>
      <protection locked="0"/>
    </xf>
    <xf numFmtId="0" fontId="15" fillId="5" borderId="33" xfId="0" applyFont="1" applyFill="1" applyBorder="1" applyAlignment="1" applyProtection="1">
      <alignment horizontal="right" vertical="center"/>
      <protection locked="0"/>
    </xf>
    <xf numFmtId="10" fontId="15" fillId="5" borderId="31" xfId="0" applyNumberFormat="1" applyFont="1" applyFill="1" applyBorder="1" applyAlignment="1" applyProtection="1">
      <alignment horizontal="center" vertical="center"/>
      <protection locked="0"/>
    </xf>
    <xf numFmtId="10" fontId="15" fillId="5" borderId="34" xfId="0" applyNumberFormat="1" applyFont="1" applyFill="1" applyBorder="1" applyAlignment="1" applyProtection="1">
      <alignment horizontal="center" vertical="center"/>
      <protection locked="0"/>
    </xf>
    <xf numFmtId="0" fontId="15" fillId="0" borderId="25" xfId="0" applyFont="1" applyBorder="1" applyAlignment="1">
      <alignment horizontal="right" vertical="center"/>
    </xf>
    <xf numFmtId="0" fontId="15" fillId="0" borderId="20" xfId="0" applyFont="1" applyBorder="1" applyAlignment="1">
      <alignment horizontal="right" vertical="center"/>
    </xf>
    <xf numFmtId="0" fontId="15" fillId="0" borderId="22" xfId="0" applyFont="1" applyBorder="1" applyAlignment="1">
      <alignment horizontal="right" vertical="center"/>
    </xf>
    <xf numFmtId="0" fontId="15" fillId="0" borderId="10" xfId="0" applyFont="1" applyBorder="1" applyAlignment="1">
      <alignment horizontal="center"/>
    </xf>
    <xf numFmtId="49" fontId="15" fillId="0" borderId="26" xfId="0" applyNumberFormat="1" applyFont="1" applyBorder="1" applyAlignment="1">
      <alignment horizontal="left" vertical="center"/>
    </xf>
    <xf numFmtId="49" fontId="15" fillId="0" borderId="0" xfId="0" applyNumberFormat="1" applyFont="1" applyAlignment="1">
      <alignment horizontal="left" vertical="center"/>
    </xf>
    <xf numFmtId="49" fontId="15" fillId="0" borderId="23" xfId="0" applyNumberFormat="1" applyFont="1" applyBorder="1" applyAlignment="1">
      <alignment horizontal="left" vertical="center"/>
    </xf>
    <xf numFmtId="0" fontId="16" fillId="0" borderId="27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4" xfId="0" applyFont="1" applyBorder="1" applyAlignment="1">
      <alignment vertical="center"/>
    </xf>
    <xf numFmtId="49" fontId="17" fillId="0" borderId="26" xfId="0" applyNumberFormat="1" applyFont="1" applyBorder="1" applyAlignment="1">
      <alignment horizontal="center" vertical="center"/>
    </xf>
    <xf numFmtId="49" fontId="17" fillId="0" borderId="23" xfId="0" applyNumberFormat="1" applyFont="1" applyBorder="1" applyAlignment="1">
      <alignment horizontal="center" vertical="center"/>
    </xf>
    <xf numFmtId="49" fontId="15" fillId="0" borderId="26" xfId="0" applyNumberFormat="1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9" fillId="0" borderId="20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21" xfId="0" applyFont="1" applyBorder="1" applyAlignment="1">
      <alignment horizontal="left"/>
    </xf>
    <xf numFmtId="0" fontId="9" fillId="4" borderId="14" xfId="0" applyFont="1" applyFill="1" applyBorder="1" applyAlignment="1">
      <alignment horizontal="left" vertical="center"/>
    </xf>
    <xf numFmtId="0" fontId="9" fillId="4" borderId="4" xfId="0" applyFont="1" applyFill="1" applyBorder="1" applyAlignment="1">
      <alignment horizontal="left" vertical="center"/>
    </xf>
    <xf numFmtId="0" fontId="9" fillId="4" borderId="15" xfId="0" applyFont="1" applyFill="1" applyBorder="1" applyAlignment="1">
      <alignment horizontal="left" vertical="center"/>
    </xf>
    <xf numFmtId="0" fontId="10" fillId="0" borderId="1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9" fillId="6" borderId="14" xfId="0" applyFont="1" applyFill="1" applyBorder="1" applyAlignment="1">
      <alignment horizontal="right" vertical="center"/>
    </xf>
    <xf numFmtId="0" fontId="9" fillId="6" borderId="4" xfId="0" applyFont="1" applyFill="1" applyBorder="1" applyAlignment="1">
      <alignment horizontal="right" vertical="center"/>
    </xf>
    <xf numFmtId="0" fontId="9" fillId="6" borderId="7" xfId="0" applyFont="1" applyFill="1" applyBorder="1" applyAlignment="1">
      <alignment horizontal="right" vertical="center"/>
    </xf>
    <xf numFmtId="0" fontId="5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15" fillId="5" borderId="29" xfId="0" applyFont="1" applyFill="1" applyBorder="1" applyAlignment="1">
      <alignment horizontal="right" vertical="center"/>
    </xf>
    <xf numFmtId="0" fontId="15" fillId="5" borderId="30" xfId="0" applyFont="1" applyFill="1" applyBorder="1" applyAlignment="1">
      <alignment horizontal="right" vertical="center"/>
    </xf>
    <xf numFmtId="0" fontId="15" fillId="5" borderId="32" xfId="0" applyFont="1" applyFill="1" applyBorder="1" applyAlignment="1">
      <alignment horizontal="right" vertical="center"/>
    </xf>
    <xf numFmtId="0" fontId="15" fillId="5" borderId="33" xfId="0" applyFont="1" applyFill="1" applyBorder="1" applyAlignment="1">
      <alignment horizontal="right" vertical="center"/>
    </xf>
    <xf numFmtId="0" fontId="0" fillId="9" borderId="20" xfId="0" applyFill="1" applyBorder="1" applyAlignment="1" applyProtection="1">
      <alignment horizontal="left"/>
      <protection locked="0"/>
    </xf>
    <xf numFmtId="0" fontId="0" fillId="9" borderId="0" xfId="0" applyFill="1" applyAlignment="1" applyProtection="1">
      <alignment horizontal="left"/>
      <protection locked="0"/>
    </xf>
    <xf numFmtId="0" fontId="0" fillId="9" borderId="21" xfId="0" applyFill="1" applyBorder="1" applyAlignment="1" applyProtection="1">
      <alignment horizontal="left"/>
      <protection locked="0"/>
    </xf>
  </cellXfs>
  <cellStyles count="5">
    <cellStyle name="Moeda" xfId="1" builtinId="4"/>
    <cellStyle name="Normal" xfId="0" builtinId="0"/>
    <cellStyle name="Normal 2 2" xfId="4" xr:uid="{A0FAED82-10E2-4940-8B20-78A040D76601}"/>
    <cellStyle name="Porcentagem" xfId="3" builtinId="5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29108-0E50-4915-9B03-6E0ECDBA58CF}">
  <sheetPr codeName="Planilha1">
    <tabColor theme="7" tint="0.79998168889431442"/>
    <pageSetUpPr fitToPage="1"/>
  </sheetPr>
  <dimension ref="A1:I21"/>
  <sheetViews>
    <sheetView tabSelected="1" workbookViewId="0">
      <selection sqref="A1:XFD1048576"/>
    </sheetView>
  </sheetViews>
  <sheetFormatPr defaultColWidth="0" defaultRowHeight="15" zeroHeight="1" x14ac:dyDescent="0.25"/>
  <cols>
    <col min="1" max="1" width="3" style="96" customWidth="1"/>
    <col min="2" max="3" width="9.140625" customWidth="1"/>
    <col min="4" max="4" width="60.42578125" customWidth="1"/>
    <col min="5" max="5" width="9.140625" customWidth="1"/>
    <col min="6" max="6" width="8.5703125" customWidth="1"/>
    <col min="7" max="8" width="17.7109375" customWidth="1"/>
    <col min="9" max="9" width="2.28515625" style="96" customWidth="1"/>
    <col min="10" max="16384" width="9.140625" hidden="1"/>
  </cols>
  <sheetData>
    <row r="1" spans="2:8" s="96" customFormat="1" ht="15.75" thickBot="1" x14ac:dyDescent="0.3"/>
    <row r="2" spans="2:8" ht="15.75" thickBot="1" x14ac:dyDescent="0.3">
      <c r="B2" s="140" t="s">
        <v>305</v>
      </c>
      <c r="C2" s="141"/>
      <c r="D2" s="141"/>
      <c r="E2" s="141"/>
      <c r="F2" s="141"/>
      <c r="G2" s="141"/>
      <c r="H2" s="142"/>
    </row>
    <row r="3" spans="2:8" x14ac:dyDescent="0.25">
      <c r="B3" s="97"/>
      <c r="C3" s="98"/>
      <c r="D3" s="98"/>
      <c r="E3" s="98"/>
      <c r="F3" s="98"/>
      <c r="G3" s="98"/>
      <c r="H3" s="99"/>
    </row>
    <row r="4" spans="2:8" x14ac:dyDescent="0.25">
      <c r="B4" s="206" t="s">
        <v>306</v>
      </c>
      <c r="C4" s="207"/>
      <c r="D4" s="207"/>
      <c r="E4" s="207"/>
      <c r="F4" s="207"/>
      <c r="G4" s="207"/>
      <c r="H4" s="208"/>
    </row>
    <row r="5" spans="2:8" x14ac:dyDescent="0.25">
      <c r="B5" s="206" t="s">
        <v>307</v>
      </c>
      <c r="C5" s="207"/>
      <c r="D5" s="207"/>
      <c r="E5" s="207"/>
      <c r="F5" s="207"/>
      <c r="G5" s="207" t="s">
        <v>308</v>
      </c>
      <c r="H5" s="208"/>
    </row>
    <row r="6" spans="2:8" x14ac:dyDescent="0.25">
      <c r="B6" s="206" t="s">
        <v>309</v>
      </c>
      <c r="C6" s="207"/>
      <c r="D6" s="207"/>
      <c r="E6" s="207"/>
      <c r="F6" s="207"/>
      <c r="G6" s="207" t="s">
        <v>310</v>
      </c>
      <c r="H6" s="208"/>
    </row>
    <row r="7" spans="2:8" x14ac:dyDescent="0.25">
      <c r="B7" s="206" t="s">
        <v>311</v>
      </c>
      <c r="C7" s="207"/>
      <c r="D7" s="207"/>
      <c r="E7" s="207"/>
      <c r="F7" s="207"/>
      <c r="G7" s="207"/>
      <c r="H7" s="208"/>
    </row>
    <row r="8" spans="2:8" x14ac:dyDescent="0.25">
      <c r="B8" s="206" t="s">
        <v>312</v>
      </c>
      <c r="C8" s="207"/>
      <c r="D8" s="207"/>
      <c r="E8" s="207"/>
      <c r="F8" s="207"/>
      <c r="G8" s="207" t="s">
        <v>313</v>
      </c>
      <c r="H8" s="208"/>
    </row>
    <row r="9" spans="2:8" x14ac:dyDescent="0.25">
      <c r="B9" s="206" t="s">
        <v>314</v>
      </c>
      <c r="C9" s="207"/>
      <c r="D9" s="207"/>
      <c r="E9" s="207"/>
      <c r="F9" s="207"/>
      <c r="G9" s="207" t="s">
        <v>315</v>
      </c>
      <c r="H9" s="208"/>
    </row>
    <row r="10" spans="2:8" x14ac:dyDescent="0.25">
      <c r="B10" s="206" t="s">
        <v>316</v>
      </c>
      <c r="C10" s="207"/>
      <c r="D10" s="207"/>
      <c r="E10" s="207"/>
      <c r="F10" s="207"/>
      <c r="G10" s="207" t="s">
        <v>317</v>
      </c>
      <c r="H10" s="208"/>
    </row>
    <row r="11" spans="2:8" x14ac:dyDescent="0.25">
      <c r="B11" s="108"/>
      <c r="C11" s="109"/>
      <c r="D11" s="110"/>
      <c r="E11" s="109"/>
      <c r="F11" s="100"/>
      <c r="G11" s="110"/>
      <c r="H11" s="111"/>
    </row>
    <row r="12" spans="2:8" ht="75" customHeight="1" x14ac:dyDescent="0.25">
      <c r="B12" s="132" t="s">
        <v>288</v>
      </c>
      <c r="C12" s="133"/>
      <c r="D12" s="133"/>
      <c r="E12" s="133"/>
      <c r="F12" s="133"/>
      <c r="G12" s="133"/>
      <c r="H12" s="134"/>
    </row>
    <row r="13" spans="2:8" x14ac:dyDescent="0.25">
      <c r="B13" s="108"/>
      <c r="C13" s="109"/>
      <c r="D13" s="110"/>
      <c r="E13" s="109"/>
      <c r="F13" s="100"/>
      <c r="G13" s="110"/>
      <c r="H13" s="111"/>
    </row>
    <row r="14" spans="2:8" x14ac:dyDescent="0.25">
      <c r="B14" s="101" t="s">
        <v>289</v>
      </c>
      <c r="C14" s="102" t="s">
        <v>99</v>
      </c>
      <c r="D14" s="102" t="s">
        <v>100</v>
      </c>
      <c r="E14" s="102" t="s">
        <v>101</v>
      </c>
      <c r="F14" s="103" t="s">
        <v>102</v>
      </c>
      <c r="G14" s="104" t="s">
        <v>103</v>
      </c>
      <c r="H14" s="105" t="s">
        <v>104</v>
      </c>
    </row>
    <row r="15" spans="2:8" ht="60" x14ac:dyDescent="0.25">
      <c r="B15" s="139">
        <v>2</v>
      </c>
      <c r="C15" s="112" t="s">
        <v>156</v>
      </c>
      <c r="D15" s="113" t="s">
        <v>330</v>
      </c>
      <c r="E15" s="112" t="s">
        <v>106</v>
      </c>
      <c r="F15" s="116">
        <v>1</v>
      </c>
      <c r="G15" s="117">
        <f>'2.1 COMP CUSTOS Semafórica'!H51</f>
        <v>103610.29999999999</v>
      </c>
      <c r="H15" s="118">
        <f>F15*G15</f>
        <v>103610.29999999999</v>
      </c>
    </row>
    <row r="16" spans="2:8" ht="75" x14ac:dyDescent="0.25">
      <c r="B16" s="139"/>
      <c r="C16" s="112" t="s">
        <v>160</v>
      </c>
      <c r="D16" s="113" t="s">
        <v>108</v>
      </c>
      <c r="E16" s="112" t="s">
        <v>106</v>
      </c>
      <c r="F16" s="116">
        <v>1</v>
      </c>
      <c r="G16" s="117">
        <f>'2.2 Manutenção Horizontal'!H16</f>
        <v>0</v>
      </c>
      <c r="H16" s="118">
        <f>F16*G16</f>
        <v>0</v>
      </c>
    </row>
    <row r="17" spans="2:8" ht="60" x14ac:dyDescent="0.25">
      <c r="B17" s="139"/>
      <c r="C17" s="112" t="s">
        <v>162</v>
      </c>
      <c r="D17" s="113" t="s">
        <v>111</v>
      </c>
      <c r="E17" s="112" t="s">
        <v>106</v>
      </c>
      <c r="F17" s="116">
        <v>1</v>
      </c>
      <c r="G17" s="117">
        <f>'2.3 Manutenção Vertical'!H10</f>
        <v>0</v>
      </c>
      <c r="H17" s="118">
        <f>F17*G17</f>
        <v>0</v>
      </c>
    </row>
    <row r="18" spans="2:8" x14ac:dyDescent="0.25">
      <c r="B18" s="108"/>
      <c r="C18" s="114"/>
      <c r="D18" s="114"/>
      <c r="E18" s="114"/>
      <c r="F18" s="114"/>
      <c r="G18" s="114"/>
      <c r="H18" s="115"/>
    </row>
    <row r="19" spans="2:8" x14ac:dyDescent="0.25">
      <c r="B19" s="135" t="s">
        <v>112</v>
      </c>
      <c r="C19" s="136"/>
      <c r="D19" s="136"/>
      <c r="E19" s="136"/>
      <c r="F19" s="136"/>
      <c r="G19" s="136"/>
      <c r="H19" s="106">
        <f>SUM(H15:H18)</f>
        <v>103610.29999999999</v>
      </c>
    </row>
    <row r="20" spans="2:8" ht="15.75" thickBot="1" x14ac:dyDescent="0.3">
      <c r="B20" s="137" t="s">
        <v>113</v>
      </c>
      <c r="C20" s="138"/>
      <c r="D20" s="138"/>
      <c r="E20" s="138"/>
      <c r="F20" s="138"/>
      <c r="G20" s="138"/>
      <c r="H20" s="107">
        <f>H19*12</f>
        <v>1243323.5999999999</v>
      </c>
    </row>
    <row r="21" spans="2:8" s="96" customFormat="1" x14ac:dyDescent="0.25"/>
  </sheetData>
  <sheetProtection algorithmName="SHA-512" hashValue="4uLVuEKwojeEjAxsp4/zgxy9wz+gPm7iklLhAkkPkwQH0ISeIaXAcJu2o4LO/LPb2Lp8ByJVLaIb3WKBSlrfow==" saltValue="g0U8LxdcqP0Shc/mSjR2tQ==" spinCount="100000" sheet="1" objects="1" scenarios="1"/>
  <mergeCells count="17">
    <mergeCell ref="B7:H7"/>
    <mergeCell ref="B8:F8"/>
    <mergeCell ref="G8:H8"/>
    <mergeCell ref="B9:F9"/>
    <mergeCell ref="G9:H9"/>
    <mergeCell ref="B2:H2"/>
    <mergeCell ref="B4:H4"/>
    <mergeCell ref="B5:F5"/>
    <mergeCell ref="G5:H5"/>
    <mergeCell ref="B6:F6"/>
    <mergeCell ref="G6:H6"/>
    <mergeCell ref="G10:H10"/>
    <mergeCell ref="B12:H12"/>
    <mergeCell ref="B19:G19"/>
    <mergeCell ref="B20:G20"/>
    <mergeCell ref="B15:B17"/>
    <mergeCell ref="B10:F1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fitToHeight="0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61502-8336-4AD8-ADF1-3CBB6771EA92}">
  <sheetPr codeName="Planilha10">
    <tabColor theme="9" tint="0.79998168889431442"/>
    <pageSetUpPr fitToPage="1"/>
  </sheetPr>
  <dimension ref="A1:D102"/>
  <sheetViews>
    <sheetView zoomScaleNormal="100" workbookViewId="0">
      <selection activeCell="H20" sqref="H20"/>
    </sheetView>
  </sheetViews>
  <sheetFormatPr defaultRowHeight="15" x14ac:dyDescent="0.25"/>
  <cols>
    <col min="1" max="1" width="8.85546875" customWidth="1"/>
    <col min="2" max="2" width="47.5703125" customWidth="1"/>
    <col min="3" max="3" width="8.7109375" customWidth="1"/>
    <col min="4" max="4" width="16.85546875" customWidth="1"/>
  </cols>
  <sheetData>
    <row r="1" spans="1:4" x14ac:dyDescent="0.25">
      <c r="A1" s="154" t="s">
        <v>326</v>
      </c>
      <c r="B1" s="154"/>
      <c r="C1" s="154"/>
      <c r="D1" s="154"/>
    </row>
    <row r="3" spans="1:4" x14ac:dyDescent="0.25">
      <c r="A3" s="155" t="s">
        <v>9</v>
      </c>
      <c r="B3" s="155"/>
      <c r="C3" s="155"/>
      <c r="D3" s="155"/>
    </row>
    <row r="4" spans="1:4" x14ac:dyDescent="0.25">
      <c r="A4" s="12"/>
      <c r="B4" s="13"/>
      <c r="C4" s="2" t="s">
        <v>10</v>
      </c>
      <c r="D4" s="14" t="s">
        <v>11</v>
      </c>
    </row>
    <row r="5" spans="1:4" x14ac:dyDescent="0.25">
      <c r="A5" s="12" t="s">
        <v>12</v>
      </c>
      <c r="B5" s="13" t="s">
        <v>13</v>
      </c>
      <c r="C5" s="12">
        <v>1</v>
      </c>
      <c r="D5" s="15">
        <f>('2.1 Cargos Semafórica'!D8)*C5</f>
        <v>1574.77</v>
      </c>
    </row>
    <row r="6" spans="1:4" x14ac:dyDescent="0.25">
      <c r="A6" s="12" t="s">
        <v>14</v>
      </c>
      <c r="B6" s="13" t="s">
        <v>15</v>
      </c>
      <c r="C6" s="12"/>
      <c r="D6" s="15">
        <f>('2.1 Cargos Semafórica'!F8)*C5</f>
        <v>472.43099999999998</v>
      </c>
    </row>
    <row r="7" spans="1:4" x14ac:dyDescent="0.25">
      <c r="A7" s="12" t="s">
        <v>16</v>
      </c>
      <c r="B7" s="13" t="s">
        <v>17</v>
      </c>
      <c r="C7" s="12"/>
      <c r="D7" s="15">
        <f>('2.1 Cargos Semafórica'!G8)*C5</f>
        <v>0</v>
      </c>
    </row>
    <row r="8" spans="1:4" x14ac:dyDescent="0.25">
      <c r="A8" s="12" t="s">
        <v>18</v>
      </c>
      <c r="B8" s="13" t="s">
        <v>19</v>
      </c>
      <c r="C8" s="12"/>
      <c r="D8" s="15">
        <f>('2.1 Cargos Semafórica'!E8)*C5</f>
        <v>0</v>
      </c>
    </row>
    <row r="9" spans="1:4" x14ac:dyDescent="0.25">
      <c r="A9" s="12" t="s">
        <v>20</v>
      </c>
      <c r="B9" s="13" t="s">
        <v>21</v>
      </c>
      <c r="C9" s="12"/>
      <c r="D9" s="15">
        <f>('2.1 Cargos Semafórica'!H8)*C5</f>
        <v>0</v>
      </c>
    </row>
    <row r="10" spans="1:4" x14ac:dyDescent="0.25">
      <c r="A10" s="12" t="s">
        <v>22</v>
      </c>
      <c r="B10" s="13" t="s">
        <v>23</v>
      </c>
      <c r="C10" s="12"/>
      <c r="D10" s="15">
        <f>('2.1 Cargos Semafórica'!H8)*C5</f>
        <v>0</v>
      </c>
    </row>
    <row r="11" spans="1:4" x14ac:dyDescent="0.25">
      <c r="A11" s="12" t="s">
        <v>24</v>
      </c>
      <c r="B11" s="13" t="s">
        <v>25</v>
      </c>
      <c r="C11" s="12"/>
      <c r="D11" s="15">
        <f>(D5*6%)+(D17*C5)/10</f>
        <v>154.02119999999999</v>
      </c>
    </row>
    <row r="12" spans="1:4" x14ac:dyDescent="0.25">
      <c r="A12" s="10"/>
      <c r="B12" s="16" t="s">
        <v>26</v>
      </c>
      <c r="D12" s="17">
        <f>SUM(D5:D10)-D11</f>
        <v>1893.1798000000001</v>
      </c>
    </row>
    <row r="13" spans="1:4" x14ac:dyDescent="0.25">
      <c r="A13" s="10"/>
      <c r="D13" s="11"/>
    </row>
    <row r="14" spans="1:4" x14ac:dyDescent="0.25">
      <c r="A14" s="155" t="s">
        <v>27</v>
      </c>
      <c r="B14" s="155"/>
      <c r="C14" s="155"/>
      <c r="D14" s="155"/>
    </row>
    <row r="15" spans="1:4" x14ac:dyDescent="0.25">
      <c r="A15" s="12"/>
      <c r="B15" s="13"/>
      <c r="C15" s="12" t="s">
        <v>10</v>
      </c>
      <c r="D15" s="15" t="s">
        <v>11</v>
      </c>
    </row>
    <row r="16" spans="1:4" x14ac:dyDescent="0.25">
      <c r="A16" s="12" t="s">
        <v>12</v>
      </c>
      <c r="B16" s="13" t="s">
        <v>28</v>
      </c>
      <c r="C16" s="12">
        <v>42</v>
      </c>
      <c r="D16" s="15">
        <f>5.18*C16</f>
        <v>217.56</v>
      </c>
    </row>
    <row r="17" spans="1:4" x14ac:dyDescent="0.25">
      <c r="A17" s="12" t="s">
        <v>14</v>
      </c>
      <c r="B17" s="13" t="s">
        <v>29</v>
      </c>
      <c r="C17" s="12">
        <v>21</v>
      </c>
      <c r="D17" s="15">
        <v>595.35</v>
      </c>
    </row>
    <row r="18" spans="1:4" x14ac:dyDescent="0.25">
      <c r="A18" s="12" t="s">
        <v>16</v>
      </c>
      <c r="B18" s="13" t="s">
        <v>30</v>
      </c>
      <c r="C18" s="12"/>
      <c r="D18" s="15"/>
    </row>
    <row r="19" spans="1:4" x14ac:dyDescent="0.25">
      <c r="A19" s="12" t="s">
        <v>18</v>
      </c>
      <c r="B19" s="13" t="s">
        <v>31</v>
      </c>
      <c r="C19" s="12"/>
      <c r="D19" s="15"/>
    </row>
    <row r="20" spans="1:4" x14ac:dyDescent="0.25">
      <c r="A20" s="12" t="s">
        <v>32</v>
      </c>
      <c r="B20" s="13" t="s">
        <v>33</v>
      </c>
      <c r="C20" s="12"/>
      <c r="D20" s="15"/>
    </row>
    <row r="21" spans="1:4" x14ac:dyDescent="0.25">
      <c r="A21" s="12" t="s">
        <v>34</v>
      </c>
      <c r="B21" s="13" t="s">
        <v>35</v>
      </c>
      <c r="C21" s="12"/>
      <c r="D21" s="15"/>
    </row>
    <row r="22" spans="1:4" x14ac:dyDescent="0.25">
      <c r="A22" s="10"/>
      <c r="B22" s="16" t="s">
        <v>26</v>
      </c>
      <c r="D22" s="17">
        <f>C5*(D16+D17)</f>
        <v>812.91000000000008</v>
      </c>
    </row>
    <row r="23" spans="1:4" x14ac:dyDescent="0.25">
      <c r="A23" s="10"/>
      <c r="D23" s="11"/>
    </row>
    <row r="24" spans="1:4" x14ac:dyDescent="0.25">
      <c r="A24" s="155" t="s">
        <v>36</v>
      </c>
      <c r="B24" s="155"/>
      <c r="C24" s="155"/>
      <c r="D24" s="155"/>
    </row>
    <row r="25" spans="1:4" x14ac:dyDescent="0.25">
      <c r="A25" s="12"/>
      <c r="B25" s="13"/>
      <c r="C25" s="12" t="s">
        <v>10</v>
      </c>
      <c r="D25" s="15" t="s">
        <v>11</v>
      </c>
    </row>
    <row r="26" spans="1:4" x14ac:dyDescent="0.25">
      <c r="A26" s="12" t="s">
        <v>12</v>
      </c>
      <c r="B26" s="13" t="s">
        <v>291</v>
      </c>
      <c r="C26" s="12">
        <f>C5</f>
        <v>1</v>
      </c>
      <c r="D26" s="120"/>
    </row>
    <row r="27" spans="1:4" x14ac:dyDescent="0.25">
      <c r="A27" s="12" t="s">
        <v>14</v>
      </c>
      <c r="B27" s="13" t="s">
        <v>37</v>
      </c>
      <c r="C27" s="12"/>
      <c r="D27" s="15"/>
    </row>
    <row r="28" spans="1:4" x14ac:dyDescent="0.25">
      <c r="A28" s="12" t="s">
        <v>16</v>
      </c>
      <c r="B28" s="13" t="s">
        <v>38</v>
      </c>
      <c r="C28" s="12"/>
      <c r="D28" s="15"/>
    </row>
    <row r="29" spans="1:4" x14ac:dyDescent="0.25">
      <c r="A29" s="12" t="s">
        <v>18</v>
      </c>
      <c r="B29" s="13" t="s">
        <v>39</v>
      </c>
      <c r="C29" s="13"/>
      <c r="D29" s="18"/>
    </row>
    <row r="30" spans="1:4" x14ac:dyDescent="0.25">
      <c r="A30" s="10"/>
      <c r="B30" s="16" t="s">
        <v>26</v>
      </c>
      <c r="D30" s="17">
        <f>C26*D26</f>
        <v>0</v>
      </c>
    </row>
    <row r="31" spans="1:4" x14ac:dyDescent="0.25">
      <c r="A31" s="10"/>
      <c r="D31" s="11"/>
    </row>
    <row r="32" spans="1:4" x14ac:dyDescent="0.25">
      <c r="A32" s="155" t="s">
        <v>40</v>
      </c>
      <c r="B32" s="155"/>
      <c r="C32" s="155"/>
      <c r="D32" s="155"/>
    </row>
    <row r="33" spans="1:4" x14ac:dyDescent="0.25">
      <c r="A33" s="12" t="s">
        <v>41</v>
      </c>
      <c r="B33" s="13"/>
      <c r="C33" s="2" t="s">
        <v>10</v>
      </c>
      <c r="D33" s="14" t="s">
        <v>11</v>
      </c>
    </row>
    <row r="34" spans="1:4" x14ac:dyDescent="0.25">
      <c r="A34" s="12" t="s">
        <v>12</v>
      </c>
      <c r="B34" s="13" t="s">
        <v>42</v>
      </c>
      <c r="C34" s="19">
        <v>0.2</v>
      </c>
      <c r="D34" s="15">
        <f>D12*C34</f>
        <v>378.63596000000007</v>
      </c>
    </row>
    <row r="35" spans="1:4" x14ac:dyDescent="0.25">
      <c r="A35" s="12" t="s">
        <v>14</v>
      </c>
      <c r="B35" s="13" t="s">
        <v>43</v>
      </c>
      <c r="C35" s="19">
        <v>1.4999999999999999E-2</v>
      </c>
      <c r="D35" s="15">
        <f>D12*C35</f>
        <v>28.397697000000001</v>
      </c>
    </row>
    <row r="36" spans="1:4" x14ac:dyDescent="0.25">
      <c r="A36" s="12" t="s">
        <v>16</v>
      </c>
      <c r="B36" s="13" t="s">
        <v>44</v>
      </c>
      <c r="C36" s="19">
        <v>0.01</v>
      </c>
      <c r="D36" s="15">
        <f>D12*C36</f>
        <v>18.931798000000001</v>
      </c>
    </row>
    <row r="37" spans="1:4" x14ac:dyDescent="0.25">
      <c r="A37" s="12" t="s">
        <v>18</v>
      </c>
      <c r="B37" s="13" t="s">
        <v>45</v>
      </c>
      <c r="C37" s="19">
        <v>2E-3</v>
      </c>
      <c r="D37" s="15">
        <f>D12*C37</f>
        <v>3.7863596000000004</v>
      </c>
    </row>
    <row r="38" spans="1:4" x14ac:dyDescent="0.25">
      <c r="A38" s="12" t="s">
        <v>20</v>
      </c>
      <c r="B38" s="13" t="s">
        <v>46</v>
      </c>
      <c r="C38" s="19">
        <v>2.5000000000000001E-2</v>
      </c>
      <c r="D38" s="15">
        <f>D12*C38</f>
        <v>47.329495000000009</v>
      </c>
    </row>
    <row r="39" spans="1:4" x14ac:dyDescent="0.25">
      <c r="A39" s="12" t="s">
        <v>22</v>
      </c>
      <c r="B39" s="13" t="s">
        <v>47</v>
      </c>
      <c r="C39" s="19">
        <v>0.08</v>
      </c>
      <c r="D39" s="15">
        <f>D12*C39</f>
        <v>151.454384</v>
      </c>
    </row>
    <row r="40" spans="1:4" x14ac:dyDescent="0.25">
      <c r="A40" s="12" t="s">
        <v>24</v>
      </c>
      <c r="B40" s="13" t="s">
        <v>48</v>
      </c>
      <c r="C40" s="19">
        <v>0.03</v>
      </c>
      <c r="D40" s="15">
        <f>D12*C40</f>
        <v>56.795394000000002</v>
      </c>
    </row>
    <row r="41" spans="1:4" x14ac:dyDescent="0.25">
      <c r="A41" s="12" t="s">
        <v>49</v>
      </c>
      <c r="B41" s="13" t="s">
        <v>50</v>
      </c>
      <c r="C41" s="19">
        <v>6.0000000000000001E-3</v>
      </c>
      <c r="D41" s="15">
        <f>D12*C41</f>
        <v>11.359078800000001</v>
      </c>
    </row>
    <row r="42" spans="1:4" x14ac:dyDescent="0.25">
      <c r="A42" s="10"/>
      <c r="B42" s="16" t="s">
        <v>51</v>
      </c>
      <c r="D42" s="17">
        <f>SUM(D34:D41)</f>
        <v>696.69016640000007</v>
      </c>
    </row>
    <row r="43" spans="1:4" x14ac:dyDescent="0.25">
      <c r="A43" s="10"/>
      <c r="D43" s="11"/>
    </row>
    <row r="44" spans="1:4" x14ac:dyDescent="0.25">
      <c r="A44" s="12" t="s">
        <v>52</v>
      </c>
      <c r="B44" s="16" t="s">
        <v>53</v>
      </c>
      <c r="C44" s="2" t="s">
        <v>10</v>
      </c>
      <c r="D44" s="14" t="s">
        <v>11</v>
      </c>
    </row>
    <row r="45" spans="1:4" x14ac:dyDescent="0.25">
      <c r="A45" s="12" t="s">
        <v>12</v>
      </c>
      <c r="B45" s="13" t="s">
        <v>54</v>
      </c>
      <c r="C45" s="19">
        <v>8.3299999999999999E-2</v>
      </c>
      <c r="D45" s="15">
        <f>D12*C45</f>
        <v>157.70187734000001</v>
      </c>
    </row>
    <row r="46" spans="1:4" x14ac:dyDescent="0.25">
      <c r="A46" s="12" t="s">
        <v>14</v>
      </c>
      <c r="B46" s="13" t="s">
        <v>55</v>
      </c>
      <c r="C46" s="19">
        <v>4.1799999999999997E-2</v>
      </c>
      <c r="D46" s="15">
        <f>D12*C46</f>
        <v>79.134915640000003</v>
      </c>
    </row>
    <row r="47" spans="1:4" x14ac:dyDescent="0.25">
      <c r="A47" s="10"/>
      <c r="B47" s="16" t="s">
        <v>56</v>
      </c>
      <c r="D47" s="17">
        <f>SUM(D45:D46)</f>
        <v>236.83679298000001</v>
      </c>
    </row>
    <row r="48" spans="1:4" x14ac:dyDescent="0.25">
      <c r="A48" s="10"/>
      <c r="D48" s="11"/>
    </row>
    <row r="49" spans="1:4" x14ac:dyDescent="0.25">
      <c r="A49" s="12" t="s">
        <v>57</v>
      </c>
      <c r="B49" s="16" t="s">
        <v>58</v>
      </c>
      <c r="C49" s="2" t="s">
        <v>10</v>
      </c>
      <c r="D49" s="14" t="s">
        <v>11</v>
      </c>
    </row>
    <row r="50" spans="1:4" x14ac:dyDescent="0.25">
      <c r="A50" s="12" t="s">
        <v>12</v>
      </c>
      <c r="B50" s="13" t="s">
        <v>59</v>
      </c>
      <c r="C50" s="19">
        <v>1E-3</v>
      </c>
      <c r="D50" s="15">
        <f>D12*C50</f>
        <v>1.8931798000000002</v>
      </c>
    </row>
    <row r="51" spans="1:4" x14ac:dyDescent="0.25">
      <c r="A51" s="12" t="s">
        <v>14</v>
      </c>
      <c r="B51" s="13" t="s">
        <v>55</v>
      </c>
      <c r="C51" s="19">
        <v>1E-4</v>
      </c>
      <c r="D51" s="15">
        <f>D12*C51</f>
        <v>0.18931798000000002</v>
      </c>
    </row>
    <row r="52" spans="1:4" x14ac:dyDescent="0.25">
      <c r="A52" s="10"/>
      <c r="B52" s="16" t="s">
        <v>60</v>
      </c>
      <c r="D52" s="17">
        <f>SUM(D50:D51)</f>
        <v>2.0824977800000002</v>
      </c>
    </row>
    <row r="53" spans="1:4" x14ac:dyDescent="0.25">
      <c r="A53" s="10"/>
      <c r="D53" s="11"/>
    </row>
    <row r="54" spans="1:4" x14ac:dyDescent="0.25">
      <c r="A54" s="12" t="s">
        <v>61</v>
      </c>
      <c r="B54" s="16" t="s">
        <v>62</v>
      </c>
      <c r="C54" s="2" t="s">
        <v>10</v>
      </c>
      <c r="D54" s="14" t="s">
        <v>11</v>
      </c>
    </row>
    <row r="55" spans="1:4" x14ac:dyDescent="0.25">
      <c r="A55" s="12" t="s">
        <v>12</v>
      </c>
      <c r="B55" s="13" t="s">
        <v>63</v>
      </c>
      <c r="C55" s="19">
        <v>4.1999999999999997E-3</v>
      </c>
      <c r="D55" s="15">
        <f>D12*C55</f>
        <v>7.9513551600000003</v>
      </c>
    </row>
    <row r="56" spans="1:4" x14ac:dyDescent="0.25">
      <c r="A56" s="12" t="s">
        <v>14</v>
      </c>
      <c r="B56" s="13" t="s">
        <v>64</v>
      </c>
      <c r="C56" s="19">
        <v>2.9999999999999997E-4</v>
      </c>
      <c r="D56" s="15">
        <f>D12*C56</f>
        <v>0.56795393999999999</v>
      </c>
    </row>
    <row r="57" spans="1:4" x14ac:dyDescent="0.25">
      <c r="A57" s="12" t="s">
        <v>16</v>
      </c>
      <c r="B57" s="13" t="s">
        <v>65</v>
      </c>
      <c r="C57" s="19">
        <v>2.1499999999999998E-2</v>
      </c>
      <c r="D57" s="15">
        <f>D12*C57</f>
        <v>40.703365699999999</v>
      </c>
    </row>
    <row r="58" spans="1:4" x14ac:dyDescent="0.25">
      <c r="A58" s="12" t="s">
        <v>18</v>
      </c>
      <c r="B58" s="13" t="s">
        <v>66</v>
      </c>
      <c r="C58" s="19">
        <v>1.9400000000000001E-2</v>
      </c>
      <c r="D58" s="15">
        <f>D12*C58</f>
        <v>36.727688120000003</v>
      </c>
    </row>
    <row r="59" spans="1:4" x14ac:dyDescent="0.25">
      <c r="A59" s="12" t="s">
        <v>20</v>
      </c>
      <c r="B59" s="13" t="s">
        <v>55</v>
      </c>
      <c r="C59" s="19">
        <v>7.1000000000000004E-3</v>
      </c>
      <c r="D59" s="15">
        <f>D12*C59</f>
        <v>13.441576580000001</v>
      </c>
    </row>
    <row r="60" spans="1:4" x14ac:dyDescent="0.25">
      <c r="A60" s="12" t="s">
        <v>22</v>
      </c>
      <c r="B60" s="13" t="s">
        <v>65</v>
      </c>
      <c r="C60" s="19">
        <v>2.1499999999999998E-2</v>
      </c>
      <c r="D60" s="15">
        <f>D12*C60</f>
        <v>40.703365699999999</v>
      </c>
    </row>
    <row r="61" spans="1:4" x14ac:dyDescent="0.25">
      <c r="A61" s="10"/>
      <c r="B61" s="16" t="s">
        <v>67</v>
      </c>
      <c r="D61" s="17">
        <f>SUM(D55:D60)</f>
        <v>140.09530520000001</v>
      </c>
    </row>
    <row r="62" spans="1:4" x14ac:dyDescent="0.25">
      <c r="A62" s="10"/>
      <c r="D62" s="11"/>
    </row>
    <row r="63" spans="1:4" x14ac:dyDescent="0.25">
      <c r="A63" s="12" t="s">
        <v>68</v>
      </c>
      <c r="B63" s="16" t="s">
        <v>69</v>
      </c>
      <c r="C63" s="2" t="s">
        <v>10</v>
      </c>
      <c r="D63" s="14" t="s">
        <v>11</v>
      </c>
    </row>
    <row r="64" spans="1:4" x14ac:dyDescent="0.25">
      <c r="A64" s="12" t="s">
        <v>12</v>
      </c>
      <c r="B64" s="13" t="s">
        <v>70</v>
      </c>
      <c r="C64" s="19">
        <v>9.0749999999999997E-2</v>
      </c>
      <c r="D64" s="15">
        <f>D12*C64</f>
        <v>171.80606685000001</v>
      </c>
    </row>
    <row r="65" spans="1:4" x14ac:dyDescent="0.25">
      <c r="A65" s="12" t="s">
        <v>14</v>
      </c>
      <c r="B65" s="13" t="s">
        <v>71</v>
      </c>
      <c r="C65" s="19">
        <v>1.66E-2</v>
      </c>
      <c r="D65" s="15">
        <f>D12*C65</f>
        <v>31.426784680000001</v>
      </c>
    </row>
    <row r="66" spans="1:4" x14ac:dyDescent="0.25">
      <c r="A66" s="12" t="s">
        <v>16</v>
      </c>
      <c r="B66" s="13" t="s">
        <v>72</v>
      </c>
      <c r="C66" s="19">
        <v>8.0000000000000004E-4</v>
      </c>
      <c r="D66" s="15">
        <f>D12*C66</f>
        <v>1.5145438400000002</v>
      </c>
    </row>
    <row r="67" spans="1:4" x14ac:dyDescent="0.25">
      <c r="A67" s="12" t="s">
        <v>18</v>
      </c>
      <c r="B67" s="13" t="s">
        <v>73</v>
      </c>
      <c r="C67" s="19">
        <v>7.3000000000000001E-3</v>
      </c>
      <c r="D67" s="15">
        <f>D12*C67</f>
        <v>13.820212540000002</v>
      </c>
    </row>
    <row r="68" spans="1:4" x14ac:dyDescent="0.25">
      <c r="A68" s="12" t="s">
        <v>20</v>
      </c>
      <c r="B68" s="13" t="s">
        <v>74</v>
      </c>
      <c r="C68" s="19">
        <v>2.7000000000000001E-3</v>
      </c>
      <c r="D68" s="15">
        <f>D12*C68</f>
        <v>5.1115854600000006</v>
      </c>
    </row>
    <row r="69" spans="1:4" x14ac:dyDescent="0.25">
      <c r="A69" s="12" t="s">
        <v>22</v>
      </c>
      <c r="B69" s="13" t="s">
        <v>35</v>
      </c>
      <c r="C69" s="19">
        <v>0</v>
      </c>
      <c r="D69" s="15">
        <f>D12*C69</f>
        <v>0</v>
      </c>
    </row>
    <row r="70" spans="1:4" x14ac:dyDescent="0.25">
      <c r="A70" s="10"/>
      <c r="B70" s="16" t="s">
        <v>75</v>
      </c>
      <c r="D70" s="17">
        <f>SUM(D64:D69)</f>
        <v>223.67919337000001</v>
      </c>
    </row>
    <row r="71" spans="1:4" x14ac:dyDescent="0.25">
      <c r="A71" s="10"/>
      <c r="B71" s="16" t="s">
        <v>55</v>
      </c>
      <c r="D71" s="17">
        <f>D70*36.8%</f>
        <v>82.313943160160008</v>
      </c>
    </row>
    <row r="72" spans="1:4" x14ac:dyDescent="0.25">
      <c r="A72" s="10"/>
      <c r="B72" s="16" t="s">
        <v>76</v>
      </c>
      <c r="D72" s="17">
        <f>SUM(D70:D71)</f>
        <v>305.99313653016003</v>
      </c>
    </row>
    <row r="73" spans="1:4" x14ac:dyDescent="0.25">
      <c r="A73" s="10"/>
      <c r="D73" s="11"/>
    </row>
    <row r="74" spans="1:4" x14ac:dyDescent="0.25">
      <c r="A74" s="20" t="s">
        <v>290</v>
      </c>
      <c r="B74" s="21"/>
      <c r="C74" s="22"/>
      <c r="D74" s="15" t="s">
        <v>11</v>
      </c>
    </row>
    <row r="75" spans="1:4" x14ac:dyDescent="0.25">
      <c r="A75" s="12" t="s">
        <v>41</v>
      </c>
      <c r="B75" s="23" t="s">
        <v>77</v>
      </c>
      <c r="C75" s="22"/>
      <c r="D75" s="18">
        <f>D42</f>
        <v>696.69016640000007</v>
      </c>
    </row>
    <row r="76" spans="1:4" x14ac:dyDescent="0.25">
      <c r="A76" s="12" t="s">
        <v>52</v>
      </c>
      <c r="B76" s="23" t="s">
        <v>78</v>
      </c>
      <c r="C76" s="22"/>
      <c r="D76" s="18">
        <f>D47</f>
        <v>236.83679298000001</v>
      </c>
    </row>
    <row r="77" spans="1:4" x14ac:dyDescent="0.25">
      <c r="A77" s="12" t="s">
        <v>57</v>
      </c>
      <c r="B77" s="23" t="s">
        <v>79</v>
      </c>
      <c r="C77" s="22"/>
      <c r="D77" s="18">
        <f>D52</f>
        <v>2.0824977800000002</v>
      </c>
    </row>
    <row r="78" spans="1:4" x14ac:dyDescent="0.25">
      <c r="A78" s="12" t="s">
        <v>61</v>
      </c>
      <c r="B78" s="23" t="s">
        <v>80</v>
      </c>
      <c r="C78" s="22"/>
      <c r="D78" s="18">
        <f>D61</f>
        <v>140.09530520000001</v>
      </c>
    </row>
    <row r="79" spans="1:4" x14ac:dyDescent="0.25">
      <c r="A79" s="12" t="s">
        <v>68</v>
      </c>
      <c r="B79" s="23" t="s">
        <v>81</v>
      </c>
      <c r="C79" s="22"/>
      <c r="D79" s="18">
        <f>D72</f>
        <v>305.99313653016003</v>
      </c>
    </row>
    <row r="80" spans="1:4" x14ac:dyDescent="0.25">
      <c r="A80" s="12" t="s">
        <v>82</v>
      </c>
      <c r="B80" s="23" t="s">
        <v>35</v>
      </c>
      <c r="C80" s="22"/>
      <c r="D80" s="18"/>
    </row>
    <row r="81" spans="1:4" x14ac:dyDescent="0.25">
      <c r="A81" s="10"/>
      <c r="B81" s="16" t="s">
        <v>83</v>
      </c>
      <c r="D81" s="18">
        <f>SUM(D75:D80)</f>
        <v>1381.6978988901601</v>
      </c>
    </row>
    <row r="82" spans="1:4" x14ac:dyDescent="0.25">
      <c r="A82" s="10"/>
      <c r="B82" s="5"/>
      <c r="D82" s="11"/>
    </row>
    <row r="83" spans="1:4" x14ac:dyDescent="0.25">
      <c r="A83" s="10"/>
      <c r="B83" s="16" t="s">
        <v>84</v>
      </c>
      <c r="D83" s="17">
        <f>SUM(D12+D22+D30+D81)</f>
        <v>4087.7876988901603</v>
      </c>
    </row>
    <row r="84" spans="1:4" x14ac:dyDescent="0.25">
      <c r="A84" s="10"/>
      <c r="D84" s="11"/>
    </row>
    <row r="85" spans="1:4" x14ac:dyDescent="0.25">
      <c r="A85" s="12"/>
      <c r="B85" s="16" t="s">
        <v>85</v>
      </c>
      <c r="C85" s="2" t="s">
        <v>10</v>
      </c>
      <c r="D85" s="14" t="s">
        <v>11</v>
      </c>
    </row>
    <row r="86" spans="1:4" x14ac:dyDescent="0.25">
      <c r="A86" s="24" t="s">
        <v>12</v>
      </c>
      <c r="B86" s="25" t="s">
        <v>86</v>
      </c>
      <c r="C86" s="88"/>
      <c r="D86" s="67">
        <f>D83*C86</f>
        <v>0</v>
      </c>
    </row>
    <row r="87" spans="1:4" x14ac:dyDescent="0.25">
      <c r="A87" s="24" t="s">
        <v>14</v>
      </c>
      <c r="B87" s="25" t="s">
        <v>87</v>
      </c>
      <c r="C87" s="88"/>
      <c r="D87" s="67">
        <f>(D83+D86)*C87</f>
        <v>0</v>
      </c>
    </row>
    <row r="88" spans="1:4" x14ac:dyDescent="0.25">
      <c r="A88" s="12" t="s">
        <v>16</v>
      </c>
      <c r="B88" s="13" t="s">
        <v>88</v>
      </c>
      <c r="C88" s="95"/>
      <c r="D88" s="67"/>
    </row>
    <row r="89" spans="1:4" x14ac:dyDescent="0.25">
      <c r="A89" s="24" t="s">
        <v>18</v>
      </c>
      <c r="B89" s="25" t="s">
        <v>89</v>
      </c>
      <c r="C89" s="89">
        <v>6.4999999999999997E-3</v>
      </c>
      <c r="D89" s="67">
        <f>($D$83+$D$86+$D$87)*C89</f>
        <v>26.57062004278604</v>
      </c>
    </row>
    <row r="90" spans="1:4" x14ac:dyDescent="0.25">
      <c r="A90" s="24" t="s">
        <v>20</v>
      </c>
      <c r="B90" s="25" t="s">
        <v>90</v>
      </c>
      <c r="C90" s="89">
        <v>0.03</v>
      </c>
      <c r="D90" s="67">
        <f>($D$83+$D$86+$D$87)*C90</f>
        <v>122.6336309667048</v>
      </c>
    </row>
    <row r="91" spans="1:4" x14ac:dyDescent="0.25">
      <c r="A91" s="24" t="s">
        <v>22</v>
      </c>
      <c r="B91" s="25" t="s">
        <v>91</v>
      </c>
      <c r="C91" s="89">
        <v>0.05</v>
      </c>
      <c r="D91" s="67">
        <f>($D$83+$D$86+$D$87)*C91</f>
        <v>204.38938494450804</v>
      </c>
    </row>
    <row r="92" spans="1:4" x14ac:dyDescent="0.25">
      <c r="A92" s="10"/>
      <c r="B92" s="16" t="s">
        <v>83</v>
      </c>
      <c r="D92" s="17">
        <f>SUM(D86:D91)</f>
        <v>353.59363595399884</v>
      </c>
    </row>
    <row r="93" spans="1:4" x14ac:dyDescent="0.25">
      <c r="A93" s="10"/>
      <c r="B93" s="5"/>
      <c r="D93" s="26"/>
    </row>
    <row r="94" spans="1:4" x14ac:dyDescent="0.25">
      <c r="A94" s="10"/>
      <c r="D94" s="11"/>
    </row>
    <row r="95" spans="1:4" x14ac:dyDescent="0.25">
      <c r="A95" s="10"/>
      <c r="B95" s="27" t="s">
        <v>92</v>
      </c>
      <c r="C95" s="22"/>
      <c r="D95" s="28" t="s">
        <v>11</v>
      </c>
    </row>
    <row r="96" spans="1:4" x14ac:dyDescent="0.25">
      <c r="A96" s="10"/>
      <c r="B96" s="23" t="s">
        <v>93</v>
      </c>
      <c r="C96" s="22"/>
      <c r="D96" s="15">
        <f>D12</f>
        <v>1893.1798000000001</v>
      </c>
    </row>
    <row r="97" spans="1:4" x14ac:dyDescent="0.25">
      <c r="A97" s="10"/>
      <c r="B97" s="23" t="s">
        <v>94</v>
      </c>
      <c r="C97" s="22"/>
      <c r="D97" s="15">
        <f>D22</f>
        <v>812.91000000000008</v>
      </c>
    </row>
    <row r="98" spans="1:4" x14ac:dyDescent="0.25">
      <c r="A98" s="10"/>
      <c r="B98" s="23" t="s">
        <v>95</v>
      </c>
      <c r="C98" s="22"/>
      <c r="D98" s="15">
        <f>D30</f>
        <v>0</v>
      </c>
    </row>
    <row r="99" spans="1:4" x14ac:dyDescent="0.25">
      <c r="A99" s="10"/>
      <c r="B99" s="23" t="s">
        <v>96</v>
      </c>
      <c r="C99" s="22"/>
      <c r="D99" s="15">
        <f>D81</f>
        <v>1381.6978988901601</v>
      </c>
    </row>
    <row r="100" spans="1:4" x14ac:dyDescent="0.25">
      <c r="A100" s="10"/>
      <c r="B100" s="23" t="s">
        <v>97</v>
      </c>
      <c r="C100" s="22"/>
      <c r="D100" s="15">
        <f>SUM(D96:D99)</f>
        <v>4087.7876988901603</v>
      </c>
    </row>
    <row r="101" spans="1:4" x14ac:dyDescent="0.25">
      <c r="A101" s="10"/>
      <c r="B101" s="23" t="s">
        <v>98</v>
      </c>
      <c r="C101" s="22"/>
      <c r="D101" s="15">
        <f>D92</f>
        <v>353.59363595399884</v>
      </c>
    </row>
    <row r="102" spans="1:4" x14ac:dyDescent="0.25">
      <c r="A102" s="10"/>
      <c r="B102" s="29" t="s">
        <v>83</v>
      </c>
      <c r="C102" s="30"/>
      <c r="D102" s="28">
        <f>SUM(D100:D101)</f>
        <v>4441.381334844159</v>
      </c>
    </row>
  </sheetData>
  <sheetProtection algorithmName="SHA-512" hashValue="6NFf/tq1njsQrfOmxWk4ae8Erm6TxHS2MrsKuO0U9Xv+oBoiTd8ijT+9eL2KDf5MkcxsM5exf12w9Q+mSNvQ+A==" saltValue="d8sooiEQ8Fnv8beeWZHjYg==" spinCount="100000" sheet="1" objects="1" scenarios="1"/>
  <mergeCells count="5">
    <mergeCell ref="A3:D3"/>
    <mergeCell ref="A1:D1"/>
    <mergeCell ref="A14:D14"/>
    <mergeCell ref="A24:D24"/>
    <mergeCell ref="A32:D32"/>
  </mergeCells>
  <printOptions horizontalCentered="1"/>
  <pageMargins left="0.51181102362204722" right="0.51181102362204722" top="0.78740157480314965" bottom="0.78740157480314965" header="0.31496062992125984" footer="0.31496062992125984"/>
  <pageSetup paperSize="9" fitToHeight="0" orientation="portrait" verticalDpi="0" r:id="rId1"/>
  <rowBreaks count="2" manualBreakCount="2">
    <brk id="47" max="16383" man="1"/>
    <brk id="93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4CCE6A-4569-4AD9-AAF7-2EFB7F0CC5B5}">
  <sheetPr codeName="Planilha11">
    <tabColor theme="9" tint="0.79998168889431442"/>
    <pageSetUpPr fitToPage="1"/>
  </sheetPr>
  <dimension ref="A1:D102"/>
  <sheetViews>
    <sheetView zoomScaleNormal="100" workbookViewId="0">
      <selection activeCell="L28" sqref="L28"/>
    </sheetView>
  </sheetViews>
  <sheetFormatPr defaultRowHeight="15" x14ac:dyDescent="0.25"/>
  <cols>
    <col min="1" max="1" width="8.85546875" customWidth="1"/>
    <col min="2" max="2" width="47.28515625" customWidth="1"/>
    <col min="3" max="3" width="8.7109375" customWidth="1"/>
    <col min="4" max="4" width="16.85546875" customWidth="1"/>
  </cols>
  <sheetData>
    <row r="1" spans="1:4" x14ac:dyDescent="0.25">
      <c r="A1" s="154" t="s">
        <v>327</v>
      </c>
      <c r="B1" s="154"/>
      <c r="C1" s="154"/>
      <c r="D1" s="154"/>
    </row>
    <row r="3" spans="1:4" x14ac:dyDescent="0.25">
      <c r="A3" s="155" t="s">
        <v>9</v>
      </c>
      <c r="B3" s="155"/>
      <c r="C3" s="155"/>
      <c r="D3" s="155"/>
    </row>
    <row r="4" spans="1:4" x14ac:dyDescent="0.25">
      <c r="A4" s="12"/>
      <c r="B4" s="13"/>
      <c r="C4" s="2" t="s">
        <v>10</v>
      </c>
      <c r="D4" s="14" t="s">
        <v>11</v>
      </c>
    </row>
    <row r="5" spans="1:4" x14ac:dyDescent="0.25">
      <c r="A5" s="12" t="s">
        <v>12</v>
      </c>
      <c r="B5" s="13" t="s">
        <v>13</v>
      </c>
      <c r="C5" s="12">
        <v>1</v>
      </c>
      <c r="D5" s="15">
        <f>('2.1 Cargos Semafórica'!D9)*C5</f>
        <v>1574.77</v>
      </c>
    </row>
    <row r="6" spans="1:4" x14ac:dyDescent="0.25">
      <c r="A6" s="12" t="s">
        <v>14</v>
      </c>
      <c r="B6" s="13" t="s">
        <v>15</v>
      </c>
      <c r="C6" s="12"/>
      <c r="D6" s="15">
        <f>('2.1 Cargos Semafórica'!F9)*C5</f>
        <v>472.43099999999998</v>
      </c>
    </row>
    <row r="7" spans="1:4" x14ac:dyDescent="0.25">
      <c r="A7" s="12" t="s">
        <v>16</v>
      </c>
      <c r="B7" s="13" t="s">
        <v>17</v>
      </c>
      <c r="C7" s="12"/>
      <c r="D7" s="15">
        <f>('2.1 Cargos Semafórica'!G9)*C5</f>
        <v>0</v>
      </c>
    </row>
    <row r="8" spans="1:4" x14ac:dyDescent="0.25">
      <c r="A8" s="12" t="s">
        <v>18</v>
      </c>
      <c r="B8" s="13" t="s">
        <v>19</v>
      </c>
      <c r="C8" s="12"/>
      <c r="D8" s="15">
        <f>('2.1 Cargos Semafórica'!E9)*C5</f>
        <v>150.31895454545455</v>
      </c>
    </row>
    <row r="9" spans="1:4" x14ac:dyDescent="0.25">
      <c r="A9" s="12" t="s">
        <v>20</v>
      </c>
      <c r="B9" s="13" t="s">
        <v>21</v>
      </c>
      <c r="C9" s="12"/>
      <c r="D9" s="15">
        <f>('2.1 Cargos Semafórica'!H9)*C5</f>
        <v>0</v>
      </c>
    </row>
    <row r="10" spans="1:4" x14ac:dyDescent="0.25">
      <c r="A10" s="12" t="s">
        <v>22</v>
      </c>
      <c r="B10" s="13" t="s">
        <v>23</v>
      </c>
      <c r="C10" s="12"/>
      <c r="D10" s="15">
        <f>('2.1 Cargos Semafórica'!H9)*C5</f>
        <v>0</v>
      </c>
    </row>
    <row r="11" spans="1:4" x14ac:dyDescent="0.25">
      <c r="A11" s="12" t="s">
        <v>24</v>
      </c>
      <c r="B11" s="13" t="s">
        <v>25</v>
      </c>
      <c r="C11" s="12"/>
      <c r="D11" s="15">
        <f>(D5*6%)+(D17*C5)/10</f>
        <v>154.02119999999999</v>
      </c>
    </row>
    <row r="12" spans="1:4" x14ac:dyDescent="0.25">
      <c r="A12" s="10"/>
      <c r="B12" s="16" t="s">
        <v>26</v>
      </c>
      <c r="D12" s="17">
        <f>SUM(D5:D10)-D11</f>
        <v>2043.4987545454549</v>
      </c>
    </row>
    <row r="13" spans="1:4" x14ac:dyDescent="0.25">
      <c r="A13" s="10"/>
      <c r="D13" s="11"/>
    </row>
    <row r="14" spans="1:4" x14ac:dyDescent="0.25">
      <c r="A14" s="155" t="s">
        <v>27</v>
      </c>
      <c r="B14" s="155"/>
      <c r="C14" s="155"/>
      <c r="D14" s="155"/>
    </row>
    <row r="15" spans="1:4" x14ac:dyDescent="0.25">
      <c r="A15" s="12"/>
      <c r="B15" s="13"/>
      <c r="C15" s="12" t="s">
        <v>10</v>
      </c>
      <c r="D15" s="15" t="s">
        <v>11</v>
      </c>
    </row>
    <row r="16" spans="1:4" x14ac:dyDescent="0.25">
      <c r="A16" s="12" t="s">
        <v>12</v>
      </c>
      <c r="B16" s="13" t="s">
        <v>28</v>
      </c>
      <c r="C16" s="12">
        <v>42</v>
      </c>
      <c r="D16" s="15">
        <f>5.18*C16</f>
        <v>217.56</v>
      </c>
    </row>
    <row r="17" spans="1:4" x14ac:dyDescent="0.25">
      <c r="A17" s="12" t="s">
        <v>14</v>
      </c>
      <c r="B17" s="13" t="s">
        <v>29</v>
      </c>
      <c r="C17" s="12">
        <v>21</v>
      </c>
      <c r="D17" s="15">
        <v>595.35</v>
      </c>
    </row>
    <row r="18" spans="1:4" x14ac:dyDescent="0.25">
      <c r="A18" s="12" t="s">
        <v>16</v>
      </c>
      <c r="B18" s="13" t="s">
        <v>30</v>
      </c>
      <c r="C18" s="12"/>
      <c r="D18" s="15"/>
    </row>
    <row r="19" spans="1:4" x14ac:dyDescent="0.25">
      <c r="A19" s="12" t="s">
        <v>18</v>
      </c>
      <c r="B19" s="13" t="s">
        <v>31</v>
      </c>
      <c r="C19" s="12"/>
      <c r="D19" s="15"/>
    </row>
    <row r="20" spans="1:4" x14ac:dyDescent="0.25">
      <c r="A20" s="12" t="s">
        <v>32</v>
      </c>
      <c r="B20" s="13" t="s">
        <v>33</v>
      </c>
      <c r="C20" s="12"/>
      <c r="D20" s="15"/>
    </row>
    <row r="21" spans="1:4" x14ac:dyDescent="0.25">
      <c r="A21" s="12" t="s">
        <v>34</v>
      </c>
      <c r="B21" s="13" t="s">
        <v>35</v>
      </c>
      <c r="C21" s="12"/>
      <c r="D21" s="15"/>
    </row>
    <row r="22" spans="1:4" x14ac:dyDescent="0.25">
      <c r="A22" s="10"/>
      <c r="B22" s="16" t="s">
        <v>26</v>
      </c>
      <c r="D22" s="17">
        <f>C5*(D16+D17)</f>
        <v>812.91000000000008</v>
      </c>
    </row>
    <row r="23" spans="1:4" x14ac:dyDescent="0.25">
      <c r="A23" s="10"/>
      <c r="D23" s="11"/>
    </row>
    <row r="24" spans="1:4" x14ac:dyDescent="0.25">
      <c r="A24" s="155" t="s">
        <v>36</v>
      </c>
      <c r="B24" s="155"/>
      <c r="C24" s="155"/>
      <c r="D24" s="155"/>
    </row>
    <row r="25" spans="1:4" x14ac:dyDescent="0.25">
      <c r="A25" s="12"/>
      <c r="B25" s="13"/>
      <c r="C25" s="12" t="s">
        <v>10</v>
      </c>
      <c r="D25" s="15" t="s">
        <v>11</v>
      </c>
    </row>
    <row r="26" spans="1:4" x14ac:dyDescent="0.25">
      <c r="A26" s="12" t="s">
        <v>12</v>
      </c>
      <c r="B26" s="13" t="s">
        <v>291</v>
      </c>
      <c r="C26" s="12">
        <f>C5</f>
        <v>1</v>
      </c>
      <c r="D26" s="120"/>
    </row>
    <row r="27" spans="1:4" x14ac:dyDescent="0.25">
      <c r="A27" s="12" t="s">
        <v>14</v>
      </c>
      <c r="B27" s="13" t="s">
        <v>37</v>
      </c>
      <c r="C27" s="12"/>
      <c r="D27" s="15"/>
    </row>
    <row r="28" spans="1:4" x14ac:dyDescent="0.25">
      <c r="A28" s="12" t="s">
        <v>16</v>
      </c>
      <c r="B28" s="13" t="s">
        <v>38</v>
      </c>
      <c r="C28" s="12"/>
      <c r="D28" s="15"/>
    </row>
    <row r="29" spans="1:4" x14ac:dyDescent="0.25">
      <c r="A29" s="12" t="s">
        <v>18</v>
      </c>
      <c r="B29" s="13" t="s">
        <v>39</v>
      </c>
      <c r="C29" s="13"/>
      <c r="D29" s="18"/>
    </row>
    <row r="30" spans="1:4" x14ac:dyDescent="0.25">
      <c r="A30" s="10"/>
      <c r="B30" s="16" t="s">
        <v>26</v>
      </c>
      <c r="D30" s="17">
        <f>C26*D26</f>
        <v>0</v>
      </c>
    </row>
    <row r="31" spans="1:4" x14ac:dyDescent="0.25">
      <c r="A31" s="10"/>
      <c r="D31" s="11"/>
    </row>
    <row r="32" spans="1:4" x14ac:dyDescent="0.25">
      <c r="A32" s="155" t="s">
        <v>40</v>
      </c>
      <c r="B32" s="155"/>
      <c r="C32" s="155"/>
      <c r="D32" s="155"/>
    </row>
    <row r="33" spans="1:4" x14ac:dyDescent="0.25">
      <c r="A33" s="12" t="s">
        <v>41</v>
      </c>
      <c r="B33" s="13"/>
      <c r="C33" s="2" t="s">
        <v>10</v>
      </c>
      <c r="D33" s="14" t="s">
        <v>11</v>
      </c>
    </row>
    <row r="34" spans="1:4" x14ac:dyDescent="0.25">
      <c r="A34" s="12" t="s">
        <v>12</v>
      </c>
      <c r="B34" s="13" t="s">
        <v>42</v>
      </c>
      <c r="C34" s="19">
        <v>0.2</v>
      </c>
      <c r="D34" s="15">
        <f>D12*C34</f>
        <v>408.69975090909099</v>
      </c>
    </row>
    <row r="35" spans="1:4" x14ac:dyDescent="0.25">
      <c r="A35" s="12" t="s">
        <v>14</v>
      </c>
      <c r="B35" s="13" t="s">
        <v>43</v>
      </c>
      <c r="C35" s="19">
        <v>1.4999999999999999E-2</v>
      </c>
      <c r="D35" s="15">
        <f>D12*C35</f>
        <v>30.65248131818182</v>
      </c>
    </row>
    <row r="36" spans="1:4" x14ac:dyDescent="0.25">
      <c r="A36" s="12" t="s">
        <v>16</v>
      </c>
      <c r="B36" s="13" t="s">
        <v>44</v>
      </c>
      <c r="C36" s="19">
        <v>0.01</v>
      </c>
      <c r="D36" s="15">
        <f>D12*C36</f>
        <v>20.43498754545455</v>
      </c>
    </row>
    <row r="37" spans="1:4" x14ac:dyDescent="0.25">
      <c r="A37" s="12" t="s">
        <v>18</v>
      </c>
      <c r="B37" s="13" t="s">
        <v>45</v>
      </c>
      <c r="C37" s="19">
        <v>2E-3</v>
      </c>
      <c r="D37" s="15">
        <f>D12*C37</f>
        <v>4.0869975090909101</v>
      </c>
    </row>
    <row r="38" spans="1:4" x14ac:dyDescent="0.25">
      <c r="A38" s="12" t="s">
        <v>20</v>
      </c>
      <c r="B38" s="13" t="s">
        <v>46</v>
      </c>
      <c r="C38" s="19">
        <v>2.5000000000000001E-2</v>
      </c>
      <c r="D38" s="15">
        <f>D12*C38</f>
        <v>51.087468863636374</v>
      </c>
    </row>
    <row r="39" spans="1:4" x14ac:dyDescent="0.25">
      <c r="A39" s="12" t="s">
        <v>22</v>
      </c>
      <c r="B39" s="13" t="s">
        <v>47</v>
      </c>
      <c r="C39" s="19">
        <v>0.08</v>
      </c>
      <c r="D39" s="15">
        <f>D12*C39</f>
        <v>163.4799003636364</v>
      </c>
    </row>
    <row r="40" spans="1:4" x14ac:dyDescent="0.25">
      <c r="A40" s="12" t="s">
        <v>24</v>
      </c>
      <c r="B40" s="13" t="s">
        <v>48</v>
      </c>
      <c r="C40" s="19">
        <v>0.03</v>
      </c>
      <c r="D40" s="15">
        <f>D12*C40</f>
        <v>61.304962636363641</v>
      </c>
    </row>
    <row r="41" spans="1:4" x14ac:dyDescent="0.25">
      <c r="A41" s="12" t="s">
        <v>49</v>
      </c>
      <c r="B41" s="13" t="s">
        <v>50</v>
      </c>
      <c r="C41" s="19">
        <v>6.0000000000000001E-3</v>
      </c>
      <c r="D41" s="15">
        <f>D12*C41</f>
        <v>12.26099252727273</v>
      </c>
    </row>
    <row r="42" spans="1:4" x14ac:dyDescent="0.25">
      <c r="A42" s="10"/>
      <c r="B42" s="16" t="s">
        <v>51</v>
      </c>
      <c r="D42" s="17">
        <f>SUM(D34:D41)</f>
        <v>752.00754167272726</v>
      </c>
    </row>
    <row r="43" spans="1:4" x14ac:dyDescent="0.25">
      <c r="A43" s="10"/>
      <c r="D43" s="11"/>
    </row>
    <row r="44" spans="1:4" x14ac:dyDescent="0.25">
      <c r="A44" s="12" t="s">
        <v>52</v>
      </c>
      <c r="B44" s="16" t="s">
        <v>53</v>
      </c>
      <c r="C44" s="2" t="s">
        <v>10</v>
      </c>
      <c r="D44" s="14" t="s">
        <v>11</v>
      </c>
    </row>
    <row r="45" spans="1:4" x14ac:dyDescent="0.25">
      <c r="A45" s="12" t="s">
        <v>12</v>
      </c>
      <c r="B45" s="13" t="s">
        <v>54</v>
      </c>
      <c r="C45" s="19">
        <v>8.3299999999999999E-2</v>
      </c>
      <c r="D45" s="15">
        <f>D12*C45</f>
        <v>170.22344625363638</v>
      </c>
    </row>
    <row r="46" spans="1:4" x14ac:dyDescent="0.25">
      <c r="A46" s="12" t="s">
        <v>14</v>
      </c>
      <c r="B46" s="13" t="s">
        <v>55</v>
      </c>
      <c r="C46" s="19">
        <v>4.1799999999999997E-2</v>
      </c>
      <c r="D46" s="15">
        <f>D12*C46</f>
        <v>85.418247940000001</v>
      </c>
    </row>
    <row r="47" spans="1:4" x14ac:dyDescent="0.25">
      <c r="A47" s="10"/>
      <c r="B47" s="16" t="s">
        <v>56</v>
      </c>
      <c r="D47" s="17">
        <f>SUM(D45:D46)</f>
        <v>255.6416941936364</v>
      </c>
    </row>
    <row r="48" spans="1:4" x14ac:dyDescent="0.25">
      <c r="A48" s="10"/>
      <c r="D48" s="11"/>
    </row>
    <row r="49" spans="1:4" x14ac:dyDescent="0.25">
      <c r="A49" s="12" t="s">
        <v>57</v>
      </c>
      <c r="B49" s="16" t="s">
        <v>58</v>
      </c>
      <c r="C49" s="2" t="s">
        <v>10</v>
      </c>
      <c r="D49" s="14" t="s">
        <v>11</v>
      </c>
    </row>
    <row r="50" spans="1:4" x14ac:dyDescent="0.25">
      <c r="A50" s="12" t="s">
        <v>12</v>
      </c>
      <c r="B50" s="13" t="s">
        <v>59</v>
      </c>
      <c r="C50" s="19">
        <v>1E-3</v>
      </c>
      <c r="D50" s="15">
        <f>D12*C50</f>
        <v>2.043498754545455</v>
      </c>
    </row>
    <row r="51" spans="1:4" x14ac:dyDescent="0.25">
      <c r="A51" s="12" t="s">
        <v>14</v>
      </c>
      <c r="B51" s="13" t="s">
        <v>55</v>
      </c>
      <c r="C51" s="19">
        <v>1E-4</v>
      </c>
      <c r="D51" s="15">
        <f>D12*C51</f>
        <v>0.2043498754545455</v>
      </c>
    </row>
    <row r="52" spans="1:4" x14ac:dyDescent="0.25">
      <c r="A52" s="10"/>
      <c r="B52" s="16" t="s">
        <v>60</v>
      </c>
      <c r="D52" s="17">
        <f>SUM(D50:D51)</f>
        <v>2.2478486300000005</v>
      </c>
    </row>
    <row r="53" spans="1:4" x14ac:dyDescent="0.25">
      <c r="A53" s="10"/>
      <c r="D53" s="11"/>
    </row>
    <row r="54" spans="1:4" x14ac:dyDescent="0.25">
      <c r="A54" s="12" t="s">
        <v>61</v>
      </c>
      <c r="B54" s="16" t="s">
        <v>62</v>
      </c>
      <c r="C54" s="2" t="s">
        <v>10</v>
      </c>
      <c r="D54" s="14" t="s">
        <v>11</v>
      </c>
    </row>
    <row r="55" spans="1:4" x14ac:dyDescent="0.25">
      <c r="A55" s="12" t="s">
        <v>12</v>
      </c>
      <c r="B55" s="13" t="s">
        <v>63</v>
      </c>
      <c r="C55" s="19">
        <v>4.1999999999999997E-3</v>
      </c>
      <c r="D55" s="15">
        <f>D12*C55</f>
        <v>8.5826947690909101</v>
      </c>
    </row>
    <row r="56" spans="1:4" x14ac:dyDescent="0.25">
      <c r="A56" s="12" t="s">
        <v>14</v>
      </c>
      <c r="B56" s="13" t="s">
        <v>64</v>
      </c>
      <c r="C56" s="19">
        <v>2.9999999999999997E-4</v>
      </c>
      <c r="D56" s="15">
        <f>D12*C56</f>
        <v>0.61304962636363636</v>
      </c>
    </row>
    <row r="57" spans="1:4" x14ac:dyDescent="0.25">
      <c r="A57" s="12" t="s">
        <v>16</v>
      </c>
      <c r="B57" s="13" t="s">
        <v>65</v>
      </c>
      <c r="C57" s="19">
        <v>2.1499999999999998E-2</v>
      </c>
      <c r="D57" s="15">
        <f>D12*C57</f>
        <v>43.935223222727274</v>
      </c>
    </row>
    <row r="58" spans="1:4" x14ac:dyDescent="0.25">
      <c r="A58" s="12" t="s">
        <v>18</v>
      </c>
      <c r="B58" s="13" t="s">
        <v>66</v>
      </c>
      <c r="C58" s="19">
        <v>1.9400000000000001E-2</v>
      </c>
      <c r="D58" s="15">
        <f>D12*C58</f>
        <v>39.643875838181827</v>
      </c>
    </row>
    <row r="59" spans="1:4" x14ac:dyDescent="0.25">
      <c r="A59" s="12" t="s">
        <v>20</v>
      </c>
      <c r="B59" s="13" t="s">
        <v>55</v>
      </c>
      <c r="C59" s="19">
        <v>7.1000000000000004E-3</v>
      </c>
      <c r="D59" s="15">
        <f>D12*C59</f>
        <v>14.50884115727273</v>
      </c>
    </row>
    <row r="60" spans="1:4" x14ac:dyDescent="0.25">
      <c r="A60" s="12" t="s">
        <v>22</v>
      </c>
      <c r="B60" s="13" t="s">
        <v>65</v>
      </c>
      <c r="C60" s="19">
        <v>2.1499999999999998E-2</v>
      </c>
      <c r="D60" s="15">
        <f>D12*C60</f>
        <v>43.935223222727274</v>
      </c>
    </row>
    <row r="61" spans="1:4" x14ac:dyDescent="0.25">
      <c r="A61" s="10"/>
      <c r="B61" s="16" t="s">
        <v>67</v>
      </c>
      <c r="D61" s="17">
        <f>SUM(D55:D60)</f>
        <v>151.21890783636366</v>
      </c>
    </row>
    <row r="62" spans="1:4" x14ac:dyDescent="0.25">
      <c r="A62" s="10"/>
      <c r="D62" s="11"/>
    </row>
    <row r="63" spans="1:4" x14ac:dyDescent="0.25">
      <c r="A63" s="12" t="s">
        <v>68</v>
      </c>
      <c r="B63" s="16" t="s">
        <v>69</v>
      </c>
      <c r="C63" s="2" t="s">
        <v>10</v>
      </c>
      <c r="D63" s="14" t="s">
        <v>11</v>
      </c>
    </row>
    <row r="64" spans="1:4" x14ac:dyDescent="0.25">
      <c r="A64" s="12" t="s">
        <v>12</v>
      </c>
      <c r="B64" s="13" t="s">
        <v>70</v>
      </c>
      <c r="C64" s="19">
        <v>9.0749999999999997E-2</v>
      </c>
      <c r="D64" s="15">
        <f>D12*C64</f>
        <v>185.44751197500003</v>
      </c>
    </row>
    <row r="65" spans="1:4" x14ac:dyDescent="0.25">
      <c r="A65" s="12" t="s">
        <v>14</v>
      </c>
      <c r="B65" s="13" t="s">
        <v>71</v>
      </c>
      <c r="C65" s="19">
        <v>1.66E-2</v>
      </c>
      <c r="D65" s="15">
        <f>D12*C65</f>
        <v>33.922079325454554</v>
      </c>
    </row>
    <row r="66" spans="1:4" x14ac:dyDescent="0.25">
      <c r="A66" s="12" t="s">
        <v>16</v>
      </c>
      <c r="B66" s="13" t="s">
        <v>72</v>
      </c>
      <c r="C66" s="19">
        <v>8.0000000000000004E-4</v>
      </c>
      <c r="D66" s="15">
        <f>D12*C66</f>
        <v>1.634799003636364</v>
      </c>
    </row>
    <row r="67" spans="1:4" x14ac:dyDescent="0.25">
      <c r="A67" s="12" t="s">
        <v>18</v>
      </c>
      <c r="B67" s="13" t="s">
        <v>73</v>
      </c>
      <c r="C67" s="19">
        <v>7.3000000000000001E-3</v>
      </c>
      <c r="D67" s="15">
        <f>D12*C67</f>
        <v>14.91754090818182</v>
      </c>
    </row>
    <row r="68" spans="1:4" x14ac:dyDescent="0.25">
      <c r="A68" s="12" t="s">
        <v>20</v>
      </c>
      <c r="B68" s="13" t="s">
        <v>74</v>
      </c>
      <c r="C68" s="19">
        <v>2.7000000000000001E-3</v>
      </c>
      <c r="D68" s="15">
        <f>D12*C68</f>
        <v>5.5174466372727284</v>
      </c>
    </row>
    <row r="69" spans="1:4" x14ac:dyDescent="0.25">
      <c r="A69" s="12" t="s">
        <v>22</v>
      </c>
      <c r="B69" s="13" t="s">
        <v>35</v>
      </c>
      <c r="C69" s="19">
        <v>0</v>
      </c>
      <c r="D69" s="15">
        <f>D12*C69</f>
        <v>0</v>
      </c>
    </row>
    <row r="70" spans="1:4" x14ac:dyDescent="0.25">
      <c r="A70" s="10"/>
      <c r="B70" s="16" t="s">
        <v>75</v>
      </c>
      <c r="D70" s="17">
        <f>SUM(D64:D69)</f>
        <v>241.43937784954551</v>
      </c>
    </row>
    <row r="71" spans="1:4" x14ac:dyDescent="0.25">
      <c r="A71" s="10"/>
      <c r="B71" s="16" t="s">
        <v>55</v>
      </c>
      <c r="D71" s="17">
        <f>D70*36.8%</f>
        <v>88.849691048632749</v>
      </c>
    </row>
    <row r="72" spans="1:4" x14ac:dyDescent="0.25">
      <c r="A72" s="10"/>
      <c r="B72" s="16" t="s">
        <v>76</v>
      </c>
      <c r="D72" s="17">
        <f>SUM(D70:D71)</f>
        <v>330.28906889817824</v>
      </c>
    </row>
    <row r="73" spans="1:4" x14ac:dyDescent="0.25">
      <c r="A73" s="10"/>
      <c r="D73" s="11"/>
    </row>
    <row r="74" spans="1:4" x14ac:dyDescent="0.25">
      <c r="A74" s="20" t="s">
        <v>290</v>
      </c>
      <c r="B74" s="21"/>
      <c r="C74" s="22"/>
      <c r="D74" s="15" t="s">
        <v>11</v>
      </c>
    </row>
    <row r="75" spans="1:4" x14ac:dyDescent="0.25">
      <c r="A75" s="12" t="s">
        <v>41</v>
      </c>
      <c r="B75" s="23" t="s">
        <v>77</v>
      </c>
      <c r="C75" s="22"/>
      <c r="D75" s="18">
        <f>D42</f>
        <v>752.00754167272726</v>
      </c>
    </row>
    <row r="76" spans="1:4" x14ac:dyDescent="0.25">
      <c r="A76" s="12" t="s">
        <v>52</v>
      </c>
      <c r="B76" s="23" t="s">
        <v>78</v>
      </c>
      <c r="C76" s="22"/>
      <c r="D76" s="18">
        <f>D47</f>
        <v>255.6416941936364</v>
      </c>
    </row>
    <row r="77" spans="1:4" x14ac:dyDescent="0.25">
      <c r="A77" s="12" t="s">
        <v>57</v>
      </c>
      <c r="B77" s="23" t="s">
        <v>79</v>
      </c>
      <c r="C77" s="22"/>
      <c r="D77" s="18">
        <f>D52</f>
        <v>2.2478486300000005</v>
      </c>
    </row>
    <row r="78" spans="1:4" x14ac:dyDescent="0.25">
      <c r="A78" s="12" t="s">
        <v>61</v>
      </c>
      <c r="B78" s="23" t="s">
        <v>80</v>
      </c>
      <c r="C78" s="22"/>
      <c r="D78" s="18">
        <f>D61</f>
        <v>151.21890783636366</v>
      </c>
    </row>
    <row r="79" spans="1:4" x14ac:dyDescent="0.25">
      <c r="A79" s="12" t="s">
        <v>68</v>
      </c>
      <c r="B79" s="23" t="s">
        <v>81</v>
      </c>
      <c r="C79" s="22"/>
      <c r="D79" s="18">
        <f>D72</f>
        <v>330.28906889817824</v>
      </c>
    </row>
    <row r="80" spans="1:4" x14ac:dyDescent="0.25">
      <c r="A80" s="12" t="s">
        <v>82</v>
      </c>
      <c r="B80" s="23" t="s">
        <v>35</v>
      </c>
      <c r="C80" s="22"/>
      <c r="D80" s="18"/>
    </row>
    <row r="81" spans="1:4" x14ac:dyDescent="0.25">
      <c r="A81" s="10"/>
      <c r="B81" s="16" t="s">
        <v>83</v>
      </c>
      <c r="D81" s="18">
        <f>SUM(D75:D80)</f>
        <v>1491.4050612309056</v>
      </c>
    </row>
    <row r="82" spans="1:4" x14ac:dyDescent="0.25">
      <c r="A82" s="10"/>
      <c r="B82" s="5"/>
      <c r="D82" s="11"/>
    </row>
    <row r="83" spans="1:4" x14ac:dyDescent="0.25">
      <c r="A83" s="10"/>
      <c r="B83" s="16" t="s">
        <v>84</v>
      </c>
      <c r="D83" s="17">
        <f>SUM(D12+D22+D30+D81)</f>
        <v>4347.8138157763606</v>
      </c>
    </row>
    <row r="84" spans="1:4" x14ac:dyDescent="0.25">
      <c r="A84" s="10"/>
      <c r="D84" s="11"/>
    </row>
    <row r="85" spans="1:4" x14ac:dyDescent="0.25">
      <c r="A85" s="12"/>
      <c r="B85" s="16" t="s">
        <v>85</v>
      </c>
      <c r="C85" s="2" t="s">
        <v>10</v>
      </c>
      <c r="D85" s="14" t="s">
        <v>11</v>
      </c>
    </row>
    <row r="86" spans="1:4" x14ac:dyDescent="0.25">
      <c r="A86" s="24" t="s">
        <v>12</v>
      </c>
      <c r="B86" s="25" t="s">
        <v>86</v>
      </c>
      <c r="C86" s="88"/>
      <c r="D86" s="67">
        <f>D83*C86</f>
        <v>0</v>
      </c>
    </row>
    <row r="87" spans="1:4" x14ac:dyDescent="0.25">
      <c r="A87" s="24" t="s">
        <v>14</v>
      </c>
      <c r="B87" s="25" t="s">
        <v>87</v>
      </c>
      <c r="C87" s="88"/>
      <c r="D87" s="67">
        <f>(D83+D86)*C87</f>
        <v>0</v>
      </c>
    </row>
    <row r="88" spans="1:4" x14ac:dyDescent="0.25">
      <c r="A88" s="12" t="s">
        <v>16</v>
      </c>
      <c r="B88" s="13" t="s">
        <v>88</v>
      </c>
      <c r="C88" s="95"/>
      <c r="D88" s="67"/>
    </row>
    <row r="89" spans="1:4" x14ac:dyDescent="0.25">
      <c r="A89" s="24" t="s">
        <v>18</v>
      </c>
      <c r="B89" s="25" t="s">
        <v>89</v>
      </c>
      <c r="C89" s="89">
        <v>6.4999999999999997E-3</v>
      </c>
      <c r="D89" s="67">
        <f>($D$83+$D$86+$D$87)*C89</f>
        <v>28.260789802546341</v>
      </c>
    </row>
    <row r="90" spans="1:4" x14ac:dyDescent="0.25">
      <c r="A90" s="24" t="s">
        <v>20</v>
      </c>
      <c r="B90" s="25" t="s">
        <v>90</v>
      </c>
      <c r="C90" s="89">
        <v>0.03</v>
      </c>
      <c r="D90" s="67">
        <f>($D$83+$D$86+$D$87)*C90</f>
        <v>130.43441447329081</v>
      </c>
    </row>
    <row r="91" spans="1:4" x14ac:dyDescent="0.25">
      <c r="A91" s="24" t="s">
        <v>22</v>
      </c>
      <c r="B91" s="25" t="s">
        <v>91</v>
      </c>
      <c r="C91" s="89">
        <v>0.05</v>
      </c>
      <c r="D91" s="67">
        <f>($D$83+$D$86+$D$87)*C91</f>
        <v>217.39069078881803</v>
      </c>
    </row>
    <row r="92" spans="1:4" x14ac:dyDescent="0.25">
      <c r="A92" s="10"/>
      <c r="B92" s="16" t="s">
        <v>83</v>
      </c>
      <c r="D92" s="17">
        <f>SUM(D86:D91)</f>
        <v>376.08589506465523</v>
      </c>
    </row>
    <row r="93" spans="1:4" x14ac:dyDescent="0.25">
      <c r="A93" s="10"/>
      <c r="B93" s="5"/>
      <c r="D93" s="26"/>
    </row>
    <row r="94" spans="1:4" x14ac:dyDescent="0.25">
      <c r="A94" s="10"/>
      <c r="D94" s="11"/>
    </row>
    <row r="95" spans="1:4" x14ac:dyDescent="0.25">
      <c r="A95" s="10"/>
      <c r="B95" s="27" t="s">
        <v>92</v>
      </c>
      <c r="C95" s="22"/>
      <c r="D95" s="28" t="s">
        <v>11</v>
      </c>
    </row>
    <row r="96" spans="1:4" x14ac:dyDescent="0.25">
      <c r="A96" s="10"/>
      <c r="B96" s="23" t="s">
        <v>93</v>
      </c>
      <c r="C96" s="22"/>
      <c r="D96" s="15">
        <f>D12</f>
        <v>2043.4987545454549</v>
      </c>
    </row>
    <row r="97" spans="1:4" x14ac:dyDescent="0.25">
      <c r="A97" s="10"/>
      <c r="B97" s="23" t="s">
        <v>94</v>
      </c>
      <c r="C97" s="22"/>
      <c r="D97" s="15">
        <f>D22</f>
        <v>812.91000000000008</v>
      </c>
    </row>
    <row r="98" spans="1:4" x14ac:dyDescent="0.25">
      <c r="A98" s="10"/>
      <c r="B98" s="23" t="s">
        <v>95</v>
      </c>
      <c r="C98" s="22"/>
      <c r="D98" s="15">
        <f>D30</f>
        <v>0</v>
      </c>
    </row>
    <row r="99" spans="1:4" x14ac:dyDescent="0.25">
      <c r="A99" s="10"/>
      <c r="B99" s="23" t="s">
        <v>96</v>
      </c>
      <c r="C99" s="22"/>
      <c r="D99" s="15">
        <f>D81</f>
        <v>1491.4050612309056</v>
      </c>
    </row>
    <row r="100" spans="1:4" x14ac:dyDescent="0.25">
      <c r="A100" s="10"/>
      <c r="B100" s="23" t="s">
        <v>97</v>
      </c>
      <c r="C100" s="22"/>
      <c r="D100" s="15">
        <f>SUM(D96:D99)</f>
        <v>4347.8138157763606</v>
      </c>
    </row>
    <row r="101" spans="1:4" x14ac:dyDescent="0.25">
      <c r="A101" s="10"/>
      <c r="B101" s="23" t="s">
        <v>98</v>
      </c>
      <c r="C101" s="22"/>
      <c r="D101" s="15">
        <f>D92</f>
        <v>376.08589506465523</v>
      </c>
    </row>
    <row r="102" spans="1:4" x14ac:dyDescent="0.25">
      <c r="A102" s="10"/>
      <c r="B102" s="29" t="s">
        <v>83</v>
      </c>
      <c r="C102" s="30"/>
      <c r="D102" s="28">
        <f>SUM(D100:D101)</f>
        <v>4723.8997108410158</v>
      </c>
    </row>
  </sheetData>
  <sheetProtection algorithmName="SHA-512" hashValue="hJP/LIGrfXdJr0NinBW85nAI9LXrFqVx8nj7uOEJ9nWOAki0xO7HwnJygb6ES/yPwq7kNCPq+5N5B725Wf9yfg==" saltValue="8edddav6eq/iLOU3kbu/3g==" spinCount="100000" sheet="1" objects="1" scenarios="1"/>
  <mergeCells count="5">
    <mergeCell ref="A1:D1"/>
    <mergeCell ref="A3:D3"/>
    <mergeCell ref="A14:D14"/>
    <mergeCell ref="A24:D24"/>
    <mergeCell ref="A32:D32"/>
  </mergeCells>
  <printOptions horizontalCentered="1"/>
  <pageMargins left="0.51181102362204722" right="0.51181102362204722" top="0.78740157480314965" bottom="0.78740157480314965" header="0.31496062992125984" footer="0.31496062992125984"/>
  <pageSetup paperSize="9" fitToHeight="0" orientation="portrait" verticalDpi="0" r:id="rId1"/>
  <rowBreaks count="2" manualBreakCount="2">
    <brk id="47" max="16383" man="1"/>
    <brk id="93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FF261-5046-4214-A8DE-887ACAF7B6DE}">
  <sheetPr codeName="Planilha12">
    <tabColor theme="4" tint="0.79998168889431442"/>
    <pageSetUpPr fitToPage="1"/>
  </sheetPr>
  <dimension ref="A1:I20"/>
  <sheetViews>
    <sheetView workbookViewId="0">
      <selection activeCell="E8" sqref="E8"/>
    </sheetView>
  </sheetViews>
  <sheetFormatPr defaultColWidth="0" defaultRowHeight="15" zeroHeight="1" x14ac:dyDescent="0.25"/>
  <cols>
    <col min="1" max="1" width="2" style="96" customWidth="1"/>
    <col min="2" max="2" width="9.140625" customWidth="1"/>
    <col min="3" max="3" width="22.5703125" customWidth="1"/>
    <col min="4" max="4" width="49.7109375" customWidth="1"/>
    <col min="5" max="5" width="9.140625" customWidth="1"/>
    <col min="6" max="8" width="14.5703125" customWidth="1"/>
    <col min="9" max="9" width="2" style="96" customWidth="1"/>
    <col min="10" max="16384" width="9.140625" hidden="1"/>
  </cols>
  <sheetData>
    <row r="1" spans="2:8" s="96" customFormat="1" ht="15.75" thickBot="1" x14ac:dyDescent="0.3"/>
    <row r="2" spans="2:8" ht="15.75" thickBot="1" x14ac:dyDescent="0.3">
      <c r="B2" s="145" t="s">
        <v>294</v>
      </c>
      <c r="C2" s="146"/>
      <c r="D2" s="146"/>
      <c r="E2" s="146"/>
      <c r="F2" s="146"/>
      <c r="G2" s="146"/>
      <c r="H2" s="147"/>
    </row>
    <row r="3" spans="2:8" x14ac:dyDescent="0.25">
      <c r="B3" s="121"/>
      <c r="C3" s="4"/>
      <c r="D3" s="39"/>
      <c r="E3" s="34"/>
      <c r="F3" s="122"/>
      <c r="G3" s="123"/>
      <c r="H3" s="124"/>
    </row>
    <row r="4" spans="2:8" x14ac:dyDescent="0.25">
      <c r="B4" s="125" t="s">
        <v>99</v>
      </c>
      <c r="C4" s="35" t="s">
        <v>114</v>
      </c>
      <c r="D4" s="37" t="s">
        <v>115</v>
      </c>
      <c r="E4" s="35" t="s">
        <v>101</v>
      </c>
      <c r="F4" s="36" t="s">
        <v>102</v>
      </c>
      <c r="G4" s="40" t="s">
        <v>116</v>
      </c>
      <c r="H4" s="126" t="s">
        <v>104</v>
      </c>
    </row>
    <row r="5" spans="2:8" ht="75" x14ac:dyDescent="0.25">
      <c r="B5" s="127" t="s">
        <v>105</v>
      </c>
      <c r="C5" s="1" t="s">
        <v>117</v>
      </c>
      <c r="D5" s="38" t="s">
        <v>118</v>
      </c>
      <c r="E5" s="2" t="s">
        <v>119</v>
      </c>
      <c r="F5" s="41">
        <v>1970</v>
      </c>
      <c r="G5" s="92"/>
      <c r="H5" s="128">
        <f t="shared" ref="H5:H12" si="0">TRUNC(F5*G5,2)</f>
        <v>0</v>
      </c>
    </row>
    <row r="6" spans="2:8" ht="45" x14ac:dyDescent="0.25">
      <c r="B6" s="127" t="s">
        <v>107</v>
      </c>
      <c r="C6" s="1" t="s">
        <v>120</v>
      </c>
      <c r="D6" s="38" t="s">
        <v>121</v>
      </c>
      <c r="E6" s="2" t="s">
        <v>119</v>
      </c>
      <c r="F6" s="41">
        <v>1120</v>
      </c>
      <c r="G6" s="92"/>
      <c r="H6" s="128">
        <f t="shared" si="0"/>
        <v>0</v>
      </c>
    </row>
    <row r="7" spans="2:8" ht="30" x14ac:dyDescent="0.25">
      <c r="B7" s="127" t="s">
        <v>109</v>
      </c>
      <c r="C7" s="1" t="s">
        <v>122</v>
      </c>
      <c r="D7" s="38" t="s">
        <v>123</v>
      </c>
      <c r="E7" s="2" t="s">
        <v>124</v>
      </c>
      <c r="F7" s="41">
        <f>9000/12</f>
        <v>750</v>
      </c>
      <c r="G7" s="92"/>
      <c r="H7" s="128">
        <f t="shared" si="0"/>
        <v>0</v>
      </c>
    </row>
    <row r="8" spans="2:8" ht="30" x14ac:dyDescent="0.25">
      <c r="B8" s="127" t="s">
        <v>110</v>
      </c>
      <c r="C8" s="1" t="s">
        <v>125</v>
      </c>
      <c r="D8" s="38" t="s">
        <v>126</v>
      </c>
      <c r="E8" s="2" t="s">
        <v>124</v>
      </c>
      <c r="F8" s="41">
        <v>334</v>
      </c>
      <c r="G8" s="92"/>
      <c r="H8" s="128">
        <f t="shared" si="0"/>
        <v>0</v>
      </c>
    </row>
    <row r="9" spans="2:8" ht="30" x14ac:dyDescent="0.25">
      <c r="B9" s="127" t="s">
        <v>127</v>
      </c>
      <c r="C9" s="1" t="s">
        <v>128</v>
      </c>
      <c r="D9" s="38" t="s">
        <v>129</v>
      </c>
      <c r="E9" s="2" t="s">
        <v>124</v>
      </c>
      <c r="F9" s="41">
        <v>830</v>
      </c>
      <c r="G9" s="92"/>
      <c r="H9" s="128">
        <f t="shared" si="0"/>
        <v>0</v>
      </c>
    </row>
    <row r="10" spans="2:8" ht="30" x14ac:dyDescent="0.25">
      <c r="B10" s="127" t="s">
        <v>130</v>
      </c>
      <c r="C10" s="1" t="s">
        <v>131</v>
      </c>
      <c r="D10" s="38" t="s">
        <v>132</v>
      </c>
      <c r="E10" s="2" t="s">
        <v>124</v>
      </c>
      <c r="F10" s="41">
        <v>208</v>
      </c>
      <c r="G10" s="92"/>
      <c r="H10" s="128">
        <f t="shared" si="0"/>
        <v>0</v>
      </c>
    </row>
    <row r="11" spans="2:8" ht="30" x14ac:dyDescent="0.25">
      <c r="B11" s="127" t="s">
        <v>133</v>
      </c>
      <c r="C11" s="1" t="s">
        <v>134</v>
      </c>
      <c r="D11" s="38" t="s">
        <v>135</v>
      </c>
      <c r="E11" s="2" t="s">
        <v>124</v>
      </c>
      <c r="F11" s="41">
        <v>168</v>
      </c>
      <c r="G11" s="92"/>
      <c r="H11" s="128">
        <f t="shared" si="0"/>
        <v>0</v>
      </c>
    </row>
    <row r="12" spans="2:8" ht="30" x14ac:dyDescent="0.25">
      <c r="B12" s="127" t="s">
        <v>136</v>
      </c>
      <c r="C12" s="1" t="s">
        <v>137</v>
      </c>
      <c r="D12" s="38" t="s">
        <v>138</v>
      </c>
      <c r="E12" s="2" t="s">
        <v>124</v>
      </c>
      <c r="F12" s="41">
        <v>168</v>
      </c>
      <c r="G12" s="92"/>
      <c r="H12" s="128">
        <f t="shared" si="0"/>
        <v>0</v>
      </c>
    </row>
    <row r="13" spans="2:8" x14ac:dyDescent="0.25">
      <c r="B13" s="127"/>
      <c r="C13" s="1"/>
      <c r="D13" s="38"/>
      <c r="E13" s="2"/>
      <c r="F13" s="41"/>
      <c r="G13" s="92"/>
      <c r="H13" s="128"/>
    </row>
    <row r="14" spans="2:8" x14ac:dyDescent="0.25">
      <c r="B14" s="156" t="s">
        <v>139</v>
      </c>
      <c r="C14" s="144"/>
      <c r="D14" s="144"/>
      <c r="E14" s="144"/>
      <c r="F14" s="144"/>
      <c r="G14" s="93"/>
      <c r="H14" s="126">
        <f>SUM(H5:H13)</f>
        <v>0</v>
      </c>
    </row>
    <row r="15" spans="2:8" x14ac:dyDescent="0.25">
      <c r="B15" s="156" t="s">
        <v>140</v>
      </c>
      <c r="C15" s="144"/>
      <c r="D15" s="144"/>
      <c r="E15" s="144"/>
      <c r="F15" s="144"/>
      <c r="G15" s="94">
        <f>'BDI GERAL'!I43</f>
        <v>0.26239999999999997</v>
      </c>
      <c r="H15" s="126">
        <f>H14*G15</f>
        <v>0</v>
      </c>
    </row>
    <row r="16" spans="2:8" x14ac:dyDescent="0.25">
      <c r="B16" s="156" t="s">
        <v>83</v>
      </c>
      <c r="C16" s="144"/>
      <c r="D16" s="144"/>
      <c r="E16" s="144"/>
      <c r="F16" s="144"/>
      <c r="G16" s="93"/>
      <c r="H16" s="126">
        <f>H14+H15</f>
        <v>0</v>
      </c>
    </row>
    <row r="17" spans="2:8" x14ac:dyDescent="0.25">
      <c r="B17" s="108"/>
      <c r="C17" s="114"/>
      <c r="D17" s="114"/>
      <c r="E17" s="114"/>
      <c r="F17" s="114"/>
      <c r="G17" s="114"/>
      <c r="H17" s="115"/>
    </row>
    <row r="18" spans="2:8" x14ac:dyDescent="0.25">
      <c r="B18" s="108"/>
      <c r="C18" s="114"/>
      <c r="D18" s="114"/>
      <c r="E18" s="114"/>
      <c r="F18" s="114"/>
      <c r="G18" s="114"/>
      <c r="H18" s="115"/>
    </row>
    <row r="19" spans="2:8" ht="15.75" thickBot="1" x14ac:dyDescent="0.3">
      <c r="B19" s="129" t="s">
        <v>328</v>
      </c>
      <c r="C19" s="130"/>
      <c r="D19" s="130"/>
      <c r="E19" s="130"/>
      <c r="F19" s="130"/>
      <c r="G19" s="130"/>
      <c r="H19" s="131"/>
    </row>
    <row r="20" spans="2:8" s="96" customFormat="1" x14ac:dyDescent="0.25"/>
  </sheetData>
  <mergeCells count="4">
    <mergeCell ref="B2:H2"/>
    <mergeCell ref="B14:F14"/>
    <mergeCell ref="B15:F15"/>
    <mergeCell ref="B16:F1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8" fitToHeight="0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2AFD5-1554-4A35-9435-AFF4290DFA7E}">
  <sheetPr codeName="Planilha13">
    <tabColor theme="4" tint="0.79998168889431442"/>
    <pageSetUpPr fitToPage="1"/>
  </sheetPr>
  <dimension ref="A1:I14"/>
  <sheetViews>
    <sheetView workbookViewId="0">
      <selection activeCell="G5" sqref="G5"/>
    </sheetView>
  </sheetViews>
  <sheetFormatPr defaultColWidth="0" defaultRowHeight="15" zeroHeight="1" x14ac:dyDescent="0.25"/>
  <cols>
    <col min="1" max="1" width="2.140625" style="96" customWidth="1"/>
    <col min="2" max="2" width="9.140625" customWidth="1"/>
    <col min="3" max="3" width="16" customWidth="1"/>
    <col min="4" max="4" width="45.85546875" customWidth="1"/>
    <col min="5" max="6" width="9.140625" customWidth="1"/>
    <col min="7" max="8" width="18.42578125" customWidth="1"/>
    <col min="9" max="9" width="2" style="96" customWidth="1"/>
    <col min="10" max="16384" width="9.140625" hidden="1"/>
  </cols>
  <sheetData>
    <row r="1" spans="2:8" s="96" customFormat="1" ht="15.75" thickBot="1" x14ac:dyDescent="0.3"/>
    <row r="2" spans="2:8" ht="15.75" thickBot="1" x14ac:dyDescent="0.3">
      <c r="B2" s="145" t="s">
        <v>296</v>
      </c>
      <c r="C2" s="146"/>
      <c r="D2" s="146"/>
      <c r="E2" s="146"/>
      <c r="F2" s="146"/>
      <c r="G2" s="146"/>
      <c r="H2" s="147"/>
    </row>
    <row r="3" spans="2:8" x14ac:dyDescent="0.25">
      <c r="B3" s="121"/>
      <c r="C3" s="4"/>
      <c r="D3" s="39"/>
      <c r="E3" s="34"/>
      <c r="F3" s="122"/>
      <c r="G3" s="123"/>
      <c r="H3" s="124"/>
    </row>
    <row r="4" spans="2:8" x14ac:dyDescent="0.25">
      <c r="B4" s="125" t="s">
        <v>99</v>
      </c>
      <c r="C4" s="35" t="s">
        <v>114</v>
      </c>
      <c r="D4" s="37" t="s">
        <v>115</v>
      </c>
      <c r="E4" s="35" t="s">
        <v>101</v>
      </c>
      <c r="F4" s="36" t="s">
        <v>102</v>
      </c>
      <c r="G4" s="40" t="s">
        <v>116</v>
      </c>
      <c r="H4" s="126" t="s">
        <v>104</v>
      </c>
    </row>
    <row r="5" spans="2:8" ht="75" x14ac:dyDescent="0.25">
      <c r="B5" s="127" t="s">
        <v>105</v>
      </c>
      <c r="C5" s="1" t="s">
        <v>250</v>
      </c>
      <c r="D5" s="38" t="s">
        <v>251</v>
      </c>
      <c r="E5" s="2" t="s">
        <v>119</v>
      </c>
      <c r="F5" s="41">
        <v>276.19</v>
      </c>
      <c r="G5" s="14"/>
      <c r="H5" s="128">
        <f>TRUNC(F5*G5,2)</f>
        <v>0</v>
      </c>
    </row>
    <row r="6" spans="2:8" ht="30" x14ac:dyDescent="0.25">
      <c r="B6" s="127" t="s">
        <v>107</v>
      </c>
      <c r="C6" s="1" t="s">
        <v>252</v>
      </c>
      <c r="D6" s="38" t="s">
        <v>253</v>
      </c>
      <c r="E6" s="2" t="s">
        <v>101</v>
      </c>
      <c r="F6" s="41">
        <v>786</v>
      </c>
      <c r="G6" s="14"/>
      <c r="H6" s="128">
        <f>TRUNC(F6*G6,2)</f>
        <v>0</v>
      </c>
    </row>
    <row r="7" spans="2:8" ht="75" x14ac:dyDescent="0.25">
      <c r="B7" s="127" t="s">
        <v>109</v>
      </c>
      <c r="C7" s="1" t="s">
        <v>254</v>
      </c>
      <c r="D7" s="38" t="s">
        <v>255</v>
      </c>
      <c r="E7" s="2" t="s">
        <v>256</v>
      </c>
      <c r="F7" s="41">
        <v>154.26</v>
      </c>
      <c r="G7" s="14"/>
      <c r="H7" s="128">
        <f>TRUNC(F7*G7,2)</f>
        <v>0</v>
      </c>
    </row>
    <row r="8" spans="2:8" x14ac:dyDescent="0.25">
      <c r="B8" s="156" t="s">
        <v>139</v>
      </c>
      <c r="C8" s="144"/>
      <c r="D8" s="144"/>
      <c r="E8" s="144"/>
      <c r="F8" s="144"/>
      <c r="G8" s="42"/>
      <c r="H8" s="126">
        <f>SUM(H5:H7)</f>
        <v>0</v>
      </c>
    </row>
    <row r="9" spans="2:8" x14ac:dyDescent="0.25">
      <c r="B9" s="156" t="s">
        <v>140</v>
      </c>
      <c r="C9" s="144"/>
      <c r="D9" s="144"/>
      <c r="E9" s="144"/>
      <c r="F9" s="144"/>
      <c r="G9" s="43">
        <f>'BDI GERAL'!I43</f>
        <v>0.26239999999999997</v>
      </c>
      <c r="H9" s="126">
        <f>H8*G9</f>
        <v>0</v>
      </c>
    </row>
    <row r="10" spans="2:8" x14ac:dyDescent="0.25">
      <c r="B10" s="156" t="s">
        <v>83</v>
      </c>
      <c r="C10" s="144"/>
      <c r="D10" s="144"/>
      <c r="E10" s="144"/>
      <c r="F10" s="144"/>
      <c r="G10" s="42"/>
      <c r="H10" s="126">
        <f>H8+H9</f>
        <v>0</v>
      </c>
    </row>
    <row r="11" spans="2:8" x14ac:dyDescent="0.25">
      <c r="B11" s="108"/>
      <c r="C11" s="114"/>
      <c r="D11" s="114"/>
      <c r="E11" s="114"/>
      <c r="F11" s="114"/>
      <c r="G11" s="114"/>
      <c r="H11" s="115"/>
    </row>
    <row r="12" spans="2:8" x14ac:dyDescent="0.25">
      <c r="B12" s="108"/>
      <c r="C12" s="114"/>
      <c r="D12" s="114"/>
      <c r="E12" s="114"/>
      <c r="F12" s="114"/>
      <c r="G12" s="114"/>
      <c r="H12" s="115"/>
    </row>
    <row r="13" spans="2:8" ht="15.75" thickBot="1" x14ac:dyDescent="0.3">
      <c r="B13" s="129" t="s">
        <v>328</v>
      </c>
      <c r="C13" s="130"/>
      <c r="D13" s="130"/>
      <c r="E13" s="130"/>
      <c r="F13" s="130"/>
      <c r="G13" s="130"/>
      <c r="H13" s="131"/>
    </row>
    <row r="14" spans="2:8" s="96" customFormat="1" x14ac:dyDescent="0.25"/>
  </sheetData>
  <mergeCells count="4">
    <mergeCell ref="B2:H2"/>
    <mergeCell ref="B8:F8"/>
    <mergeCell ref="B9:F9"/>
    <mergeCell ref="B10:F1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7" fitToHeight="0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64998-C5D0-4735-AB5C-A14C28AF955E}">
  <sheetPr codeName="Planilha14">
    <tabColor theme="4" tint="0.79998168889431442"/>
    <pageSetUpPr fitToPage="1"/>
  </sheetPr>
  <dimension ref="B1:I43"/>
  <sheetViews>
    <sheetView topLeftCell="A16" workbookViewId="0">
      <selection activeCell="Q24" sqref="Q24"/>
    </sheetView>
  </sheetViews>
  <sheetFormatPr defaultRowHeight="15" zeroHeight="1" x14ac:dyDescent="0.25"/>
  <cols>
    <col min="1" max="1" width="2.7109375" customWidth="1"/>
    <col min="8" max="8" width="16.28515625" customWidth="1"/>
    <col min="9" max="9" width="18.42578125" customWidth="1"/>
  </cols>
  <sheetData>
    <row r="1" spans="2:9" ht="5.25" customHeight="1" x14ac:dyDescent="0.25"/>
    <row r="2" spans="2:9" ht="8.25" customHeight="1" thickBot="1" x14ac:dyDescent="0.3"/>
    <row r="3" spans="2:9" ht="21" thickBot="1" x14ac:dyDescent="0.3">
      <c r="B3" s="199" t="s">
        <v>329</v>
      </c>
      <c r="C3" s="200"/>
      <c r="D3" s="200"/>
      <c r="E3" s="200"/>
      <c r="F3" s="200"/>
      <c r="G3" s="200"/>
      <c r="H3" s="200"/>
      <c r="I3" s="201"/>
    </row>
    <row r="4" spans="2:9" ht="15.75" x14ac:dyDescent="0.25">
      <c r="B4" s="44"/>
      <c r="C4" s="45"/>
      <c r="D4" s="46"/>
      <c r="E4" s="46"/>
      <c r="F4" s="47"/>
      <c r="G4" s="47"/>
      <c r="H4" s="47"/>
      <c r="I4" s="48"/>
    </row>
    <row r="5" spans="2:9" x14ac:dyDescent="0.25">
      <c r="B5" s="187" t="s">
        <v>257</v>
      </c>
      <c r="C5" s="188"/>
      <c r="D5" s="188"/>
      <c r="E5" s="188"/>
      <c r="F5" s="188"/>
      <c r="G5" s="188"/>
      <c r="H5" s="188"/>
      <c r="I5" s="189"/>
    </row>
    <row r="6" spans="2:9" x14ac:dyDescent="0.25">
      <c r="B6" s="190" t="s">
        <v>258</v>
      </c>
      <c r="C6" s="191"/>
      <c r="D6" s="191"/>
      <c r="E6" s="191"/>
      <c r="F6" s="191"/>
      <c r="G6" s="191"/>
      <c r="H6" s="192"/>
      <c r="I6" s="49" t="s">
        <v>259</v>
      </c>
    </row>
    <row r="7" spans="2:9" x14ac:dyDescent="0.25">
      <c r="B7" s="193" t="s">
        <v>260</v>
      </c>
      <c r="C7" s="194"/>
      <c r="D7" s="194"/>
      <c r="E7" s="194"/>
      <c r="F7" s="194"/>
      <c r="G7" s="194"/>
      <c r="H7" s="195"/>
      <c r="I7" s="50">
        <v>4</v>
      </c>
    </row>
    <row r="8" spans="2:9" x14ac:dyDescent="0.25">
      <c r="B8" s="193" t="s">
        <v>261</v>
      </c>
      <c r="C8" s="194"/>
      <c r="D8" s="194"/>
      <c r="E8" s="194"/>
      <c r="F8" s="194"/>
      <c r="G8" s="194"/>
      <c r="H8" s="195"/>
      <c r="I8" s="50">
        <v>0.8</v>
      </c>
    </row>
    <row r="9" spans="2:9" x14ac:dyDescent="0.25">
      <c r="B9" s="193" t="s">
        <v>262</v>
      </c>
      <c r="C9" s="194"/>
      <c r="D9" s="194"/>
      <c r="E9" s="194"/>
      <c r="F9" s="194"/>
      <c r="G9" s="194"/>
      <c r="H9" s="195"/>
      <c r="I9" s="50">
        <v>1.27</v>
      </c>
    </row>
    <row r="10" spans="2:9" x14ac:dyDescent="0.25">
      <c r="B10" s="193" t="s">
        <v>263</v>
      </c>
      <c r="C10" s="194"/>
      <c r="D10" s="194"/>
      <c r="E10" s="194"/>
      <c r="F10" s="194"/>
      <c r="G10" s="194"/>
      <c r="H10" s="195"/>
      <c r="I10" s="51">
        <v>0</v>
      </c>
    </row>
    <row r="11" spans="2:9" x14ac:dyDescent="0.25">
      <c r="B11" s="196" t="s">
        <v>264</v>
      </c>
      <c r="C11" s="197"/>
      <c r="D11" s="197"/>
      <c r="E11" s="197"/>
      <c r="F11" s="197"/>
      <c r="G11" s="197"/>
      <c r="H11" s="197"/>
      <c r="I11" s="52">
        <f>SUM(I7:I10)</f>
        <v>6.07</v>
      </c>
    </row>
    <row r="12" spans="2:9" x14ac:dyDescent="0.25">
      <c r="B12" s="187" t="s">
        <v>265</v>
      </c>
      <c r="C12" s="188"/>
      <c r="D12" s="188"/>
      <c r="E12" s="188"/>
      <c r="F12" s="188"/>
      <c r="G12" s="188"/>
      <c r="H12" s="188"/>
      <c r="I12" s="189"/>
    </row>
    <row r="13" spans="2:9" x14ac:dyDescent="0.25">
      <c r="B13" s="190" t="s">
        <v>258</v>
      </c>
      <c r="C13" s="191"/>
      <c r="D13" s="191"/>
      <c r="E13" s="191"/>
      <c r="F13" s="191"/>
      <c r="G13" s="191"/>
      <c r="H13" s="192"/>
      <c r="I13" s="49" t="s">
        <v>259</v>
      </c>
    </row>
    <row r="14" spans="2:9" x14ac:dyDescent="0.25">
      <c r="B14" s="193" t="s">
        <v>266</v>
      </c>
      <c r="C14" s="194"/>
      <c r="D14" s="194"/>
      <c r="E14" s="194"/>
      <c r="F14" s="194"/>
      <c r="G14" s="194"/>
      <c r="H14" s="195"/>
      <c r="I14" s="50">
        <v>1.23</v>
      </c>
    </row>
    <row r="15" spans="2:9" x14ac:dyDescent="0.25">
      <c r="B15" s="196" t="s">
        <v>267</v>
      </c>
      <c r="C15" s="197"/>
      <c r="D15" s="197"/>
      <c r="E15" s="197"/>
      <c r="F15" s="197"/>
      <c r="G15" s="197"/>
      <c r="H15" s="197"/>
      <c r="I15" s="52">
        <f>SUM(I14:I14)</f>
        <v>1.23</v>
      </c>
    </row>
    <row r="16" spans="2:9" x14ac:dyDescent="0.25">
      <c r="B16" s="187" t="s">
        <v>268</v>
      </c>
      <c r="C16" s="188"/>
      <c r="D16" s="188"/>
      <c r="E16" s="188"/>
      <c r="F16" s="188"/>
      <c r="G16" s="188"/>
      <c r="H16" s="188"/>
      <c r="I16" s="189"/>
    </row>
    <row r="17" spans="2:9" x14ac:dyDescent="0.25">
      <c r="B17" s="190" t="s">
        <v>258</v>
      </c>
      <c r="C17" s="191"/>
      <c r="D17" s="191"/>
      <c r="E17" s="191"/>
      <c r="F17" s="191"/>
      <c r="G17" s="191"/>
      <c r="H17" s="192"/>
      <c r="I17" s="49" t="s">
        <v>259</v>
      </c>
    </row>
    <row r="18" spans="2:9" x14ac:dyDescent="0.25">
      <c r="B18" s="193" t="s">
        <v>269</v>
      </c>
      <c r="C18" s="194"/>
      <c r="D18" s="194"/>
      <c r="E18" s="194"/>
      <c r="F18" s="194"/>
      <c r="G18" s="194"/>
      <c r="H18" s="195"/>
      <c r="I18" s="50">
        <v>7.4</v>
      </c>
    </row>
    <row r="19" spans="2:9" x14ac:dyDescent="0.25">
      <c r="B19" s="196" t="s">
        <v>270</v>
      </c>
      <c r="C19" s="197"/>
      <c r="D19" s="197"/>
      <c r="E19" s="197"/>
      <c r="F19" s="197"/>
      <c r="G19" s="197"/>
      <c r="H19" s="197"/>
      <c r="I19" s="52">
        <f>SUM(I18:I18)</f>
        <v>7.4</v>
      </c>
    </row>
    <row r="20" spans="2:9" x14ac:dyDescent="0.25">
      <c r="B20" s="187" t="s">
        <v>271</v>
      </c>
      <c r="C20" s="188"/>
      <c r="D20" s="188"/>
      <c r="E20" s="188"/>
      <c r="F20" s="188"/>
      <c r="G20" s="188"/>
      <c r="H20" s="188"/>
      <c r="I20" s="189"/>
    </row>
    <row r="21" spans="2:9" x14ac:dyDescent="0.25">
      <c r="B21" s="190" t="s">
        <v>258</v>
      </c>
      <c r="C21" s="191"/>
      <c r="D21" s="191"/>
      <c r="E21" s="191"/>
      <c r="F21" s="191"/>
      <c r="G21" s="191"/>
      <c r="H21" s="192"/>
      <c r="I21" s="49" t="s">
        <v>259</v>
      </c>
    </row>
    <row r="22" spans="2:9" x14ac:dyDescent="0.25">
      <c r="B22" s="193" t="s">
        <v>272</v>
      </c>
      <c r="C22" s="194"/>
      <c r="D22" s="194"/>
      <c r="E22" s="194"/>
      <c r="F22" s="194"/>
      <c r="G22" s="194"/>
      <c r="H22" s="195"/>
      <c r="I22" s="53">
        <v>5</v>
      </c>
    </row>
    <row r="23" spans="2:9" x14ac:dyDescent="0.25">
      <c r="B23" s="193" t="s">
        <v>273</v>
      </c>
      <c r="C23" s="194"/>
      <c r="D23" s="194"/>
      <c r="E23" s="194"/>
      <c r="F23" s="194"/>
      <c r="G23" s="194"/>
      <c r="H23" s="195"/>
      <c r="I23" s="50">
        <v>3</v>
      </c>
    </row>
    <row r="24" spans="2:9" x14ac:dyDescent="0.25">
      <c r="B24" s="193" t="s">
        <v>274</v>
      </c>
      <c r="C24" s="194"/>
      <c r="D24" s="194"/>
      <c r="E24" s="194"/>
      <c r="F24" s="194"/>
      <c r="G24" s="194"/>
      <c r="H24" s="195"/>
      <c r="I24" s="50">
        <v>0.65</v>
      </c>
    </row>
    <row r="25" spans="2:9" x14ac:dyDescent="0.25">
      <c r="B25" s="193" t="s">
        <v>275</v>
      </c>
      <c r="C25" s="194"/>
      <c r="D25" s="194"/>
      <c r="E25" s="194"/>
      <c r="F25" s="194"/>
      <c r="G25" s="194"/>
      <c r="H25" s="195"/>
      <c r="I25" s="50">
        <v>0</v>
      </c>
    </row>
    <row r="26" spans="2:9" x14ac:dyDescent="0.25">
      <c r="B26" s="196" t="s">
        <v>276</v>
      </c>
      <c r="C26" s="197"/>
      <c r="D26" s="197"/>
      <c r="E26" s="197"/>
      <c r="F26" s="197"/>
      <c r="G26" s="197"/>
      <c r="H26" s="198"/>
      <c r="I26" s="52">
        <f>SUM(I22:I25)</f>
        <v>8.65</v>
      </c>
    </row>
    <row r="27" spans="2:9" x14ac:dyDescent="0.25">
      <c r="B27" s="54"/>
      <c r="C27" s="55"/>
      <c r="D27" s="56"/>
      <c r="E27" s="57"/>
      <c r="F27" s="57"/>
      <c r="G27" s="57"/>
      <c r="H27" s="57"/>
      <c r="I27" s="58"/>
    </row>
    <row r="28" spans="2:9" x14ac:dyDescent="0.25">
      <c r="B28" s="184" t="s">
        <v>277</v>
      </c>
      <c r="C28" s="185"/>
      <c r="D28" s="185"/>
      <c r="E28" s="185"/>
      <c r="F28" s="185"/>
      <c r="G28" s="185"/>
      <c r="H28" s="185"/>
      <c r="I28" s="186"/>
    </row>
    <row r="29" spans="2:9" ht="15.75" thickBot="1" x14ac:dyDescent="0.3">
      <c r="B29" s="59"/>
      <c r="C29" s="60"/>
      <c r="D29" s="60"/>
      <c r="E29" s="60"/>
      <c r="F29" s="60"/>
      <c r="G29" s="60"/>
      <c r="H29" s="60"/>
      <c r="I29" s="61"/>
    </row>
    <row r="30" spans="2:9" ht="15.75" thickBot="1" x14ac:dyDescent="0.3">
      <c r="B30" s="169" t="s">
        <v>278</v>
      </c>
      <c r="C30" s="172" t="s">
        <v>279</v>
      </c>
      <c r="D30" s="172"/>
      <c r="E30" s="172"/>
      <c r="F30" s="172"/>
      <c r="G30" s="172"/>
      <c r="H30" s="173" t="s">
        <v>280</v>
      </c>
      <c r="I30" s="176" t="s">
        <v>281</v>
      </c>
    </row>
    <row r="31" spans="2:9" x14ac:dyDescent="0.25">
      <c r="B31" s="170"/>
      <c r="C31" s="179"/>
      <c r="D31" s="181" t="s">
        <v>282</v>
      </c>
      <c r="E31" s="182"/>
      <c r="F31" s="182"/>
      <c r="G31" s="182"/>
      <c r="H31" s="174"/>
      <c r="I31" s="177"/>
    </row>
    <row r="32" spans="2:9" ht="15.75" thickBot="1" x14ac:dyDescent="0.3">
      <c r="B32" s="171"/>
      <c r="C32" s="180"/>
      <c r="D32" s="183"/>
      <c r="E32" s="183"/>
      <c r="F32" s="183"/>
      <c r="G32" s="183"/>
      <c r="H32" s="175"/>
      <c r="I32" s="178"/>
    </row>
    <row r="33" spans="2:9" x14ac:dyDescent="0.25">
      <c r="B33" s="62"/>
      <c r="C33" s="64"/>
      <c r="D33" s="34"/>
      <c r="E33" s="34"/>
      <c r="F33" s="34"/>
      <c r="G33" s="34"/>
      <c r="H33" s="63"/>
      <c r="I33" s="65"/>
    </row>
    <row r="34" spans="2:9" x14ac:dyDescent="0.25">
      <c r="B34" s="157" t="s">
        <v>283</v>
      </c>
      <c r="C34" s="158"/>
      <c r="D34" s="158"/>
      <c r="E34" s="158"/>
      <c r="F34" s="158"/>
      <c r="G34" s="158"/>
      <c r="H34" s="158"/>
      <c r="I34" s="159"/>
    </row>
    <row r="35" spans="2:9" x14ac:dyDescent="0.25">
      <c r="B35" s="157" t="s">
        <v>284</v>
      </c>
      <c r="C35" s="158"/>
      <c r="D35" s="158"/>
      <c r="E35" s="158"/>
      <c r="F35" s="158"/>
      <c r="G35" s="158"/>
      <c r="H35" s="158"/>
      <c r="I35" s="159"/>
    </row>
    <row r="36" spans="2:9" x14ac:dyDescent="0.25">
      <c r="B36" s="157" t="s">
        <v>285</v>
      </c>
      <c r="C36" s="158"/>
      <c r="D36" s="158"/>
      <c r="E36" s="158"/>
      <c r="F36" s="158"/>
      <c r="G36" s="158"/>
      <c r="H36" s="158"/>
      <c r="I36" s="159"/>
    </row>
    <row r="37" spans="2:9" x14ac:dyDescent="0.25">
      <c r="B37" s="157" t="s">
        <v>286</v>
      </c>
      <c r="C37" s="158"/>
      <c r="D37" s="158"/>
      <c r="E37" s="158"/>
      <c r="F37" s="158"/>
      <c r="G37" s="158"/>
      <c r="H37" s="158"/>
      <c r="I37" s="159"/>
    </row>
    <row r="38" spans="2:9" ht="6.75" customHeight="1" thickBot="1" x14ac:dyDescent="0.3">
      <c r="B38" s="62"/>
      <c r="C38" s="64"/>
      <c r="D38" s="34"/>
      <c r="E38" s="34"/>
      <c r="F38" s="34"/>
      <c r="G38" s="34"/>
      <c r="H38" s="63"/>
      <c r="I38" s="65"/>
    </row>
    <row r="39" spans="2:9" ht="15.75" thickTop="1" x14ac:dyDescent="0.25">
      <c r="B39" s="160" t="s">
        <v>287</v>
      </c>
      <c r="C39" s="161"/>
      <c r="D39" s="161"/>
      <c r="E39" s="161"/>
      <c r="F39" s="162"/>
      <c r="G39" s="163" t="s">
        <v>318</v>
      </c>
      <c r="H39" s="164"/>
      <c r="I39" s="167">
        <f>(ROUND((1+I11/100)*(1+I15/100)*(1+I19/100)/(1-I26/100),4))-1</f>
        <v>0.26239999999999997</v>
      </c>
    </row>
    <row r="40" spans="2:9" ht="55.5" customHeight="1" thickBot="1" x14ac:dyDescent="0.3">
      <c r="B40" s="160"/>
      <c r="C40" s="161"/>
      <c r="D40" s="161"/>
      <c r="E40" s="161"/>
      <c r="F40" s="162"/>
      <c r="G40" s="165"/>
      <c r="H40" s="166"/>
      <c r="I40" s="168"/>
    </row>
    <row r="41" spans="2:9" ht="22.5" customHeight="1" thickTop="1" thickBot="1" x14ac:dyDescent="0.3">
      <c r="B41" s="59"/>
      <c r="C41" s="60"/>
      <c r="D41" s="60"/>
      <c r="E41" s="60"/>
      <c r="F41" s="60"/>
      <c r="G41" s="60"/>
      <c r="H41" s="60"/>
      <c r="I41" s="61"/>
    </row>
    <row r="42" spans="2:9" x14ac:dyDescent="0.25"/>
    <row r="43" spans="2:9" hidden="1" x14ac:dyDescent="0.25">
      <c r="I43" s="68">
        <f>I39</f>
        <v>0.26239999999999997</v>
      </c>
    </row>
  </sheetData>
  <mergeCells count="37">
    <mergeCell ref="B15:H15"/>
    <mergeCell ref="B3:I3"/>
    <mergeCell ref="B5:I5"/>
    <mergeCell ref="B6:H6"/>
    <mergeCell ref="B7:H7"/>
    <mergeCell ref="B8:H8"/>
    <mergeCell ref="B9:H9"/>
    <mergeCell ref="B10:H10"/>
    <mergeCell ref="B11:H11"/>
    <mergeCell ref="B12:I12"/>
    <mergeCell ref="B13:H13"/>
    <mergeCell ref="B14:H14"/>
    <mergeCell ref="B28:I28"/>
    <mergeCell ref="B16:I16"/>
    <mergeCell ref="B17:H17"/>
    <mergeCell ref="B18:H18"/>
    <mergeCell ref="B19:H19"/>
    <mergeCell ref="B20:I20"/>
    <mergeCell ref="B21:H21"/>
    <mergeCell ref="B22:H22"/>
    <mergeCell ref="B23:H23"/>
    <mergeCell ref="B24:H24"/>
    <mergeCell ref="B25:H25"/>
    <mergeCell ref="B26:H26"/>
    <mergeCell ref="B30:B32"/>
    <mergeCell ref="C30:G30"/>
    <mergeCell ref="H30:H32"/>
    <mergeCell ref="I30:I32"/>
    <mergeCell ref="C31:C32"/>
    <mergeCell ref="D31:G32"/>
    <mergeCell ref="B34:I34"/>
    <mergeCell ref="B35:I35"/>
    <mergeCell ref="B36:I36"/>
    <mergeCell ref="B37:I37"/>
    <mergeCell ref="B39:F40"/>
    <mergeCell ref="G39:H40"/>
    <mergeCell ref="I39:I40"/>
  </mergeCells>
  <printOptions horizontalCentered="1"/>
  <pageMargins left="0.51181102362204722" right="0.51181102362204722" top="0.78740157480314965" bottom="0.78740157480314965" header="0.31496062992125984" footer="0.31496062992125984"/>
  <pageSetup paperSize="9" fitToHeight="0" orientation="portrait" horizontalDpi="0" verticalDpi="0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60881-3A1D-4095-9F12-B59B69D90F08}">
  <sheetPr codeName="Planilha15">
    <tabColor theme="4" tint="0.79998168889431442"/>
    <pageSetUpPr fitToPage="1"/>
  </sheetPr>
  <dimension ref="B1:I44"/>
  <sheetViews>
    <sheetView workbookViewId="0">
      <selection activeCell="S27" sqref="S27"/>
    </sheetView>
  </sheetViews>
  <sheetFormatPr defaultRowHeight="15" zeroHeight="1" x14ac:dyDescent="0.25"/>
  <cols>
    <col min="1" max="1" width="3.5703125" customWidth="1"/>
    <col min="8" max="8" width="16.28515625" customWidth="1"/>
    <col min="9" max="9" width="18.42578125" customWidth="1"/>
  </cols>
  <sheetData>
    <row r="1" spans="2:9" x14ac:dyDescent="0.25"/>
    <row r="2" spans="2:9" ht="15.75" thickBot="1" x14ac:dyDescent="0.3"/>
    <row r="3" spans="2:9" ht="21" thickBot="1" x14ac:dyDescent="0.3">
      <c r="B3" s="199" t="s">
        <v>329</v>
      </c>
      <c r="C3" s="200"/>
      <c r="D3" s="200"/>
      <c r="E3" s="200"/>
      <c r="F3" s="200"/>
      <c r="G3" s="200"/>
      <c r="H3" s="200"/>
      <c r="I3" s="201"/>
    </row>
    <row r="4" spans="2:9" ht="15.75" x14ac:dyDescent="0.25">
      <c r="B4" s="44"/>
      <c r="C4" s="45"/>
      <c r="D4" s="46"/>
      <c r="E4" s="46"/>
      <c r="F4" s="47"/>
      <c r="G4" s="47"/>
      <c r="H4" s="47"/>
      <c r="I4" s="48"/>
    </row>
    <row r="5" spans="2:9" x14ac:dyDescent="0.25">
      <c r="B5" s="187" t="s">
        <v>257</v>
      </c>
      <c r="C5" s="188"/>
      <c r="D5" s="188"/>
      <c r="E5" s="188"/>
      <c r="F5" s="188"/>
      <c r="G5" s="188"/>
      <c r="H5" s="188"/>
      <c r="I5" s="189"/>
    </row>
    <row r="6" spans="2:9" x14ac:dyDescent="0.25">
      <c r="B6" s="190" t="s">
        <v>258</v>
      </c>
      <c r="C6" s="191"/>
      <c r="D6" s="191"/>
      <c r="E6" s="191"/>
      <c r="F6" s="191"/>
      <c r="G6" s="191"/>
      <c r="H6" s="192"/>
      <c r="I6" s="49" t="s">
        <v>259</v>
      </c>
    </row>
    <row r="7" spans="2:9" x14ac:dyDescent="0.25">
      <c r="B7" s="193" t="s">
        <v>260</v>
      </c>
      <c r="C7" s="194"/>
      <c r="D7" s="194"/>
      <c r="E7" s="194"/>
      <c r="F7" s="194"/>
      <c r="G7" s="194"/>
      <c r="H7" s="195"/>
      <c r="I7" s="50">
        <v>3.45</v>
      </c>
    </row>
    <row r="8" spans="2:9" x14ac:dyDescent="0.25">
      <c r="B8" s="193" t="s">
        <v>261</v>
      </c>
      <c r="C8" s="194"/>
      <c r="D8" s="194"/>
      <c r="E8" s="194"/>
      <c r="F8" s="194"/>
      <c r="G8" s="194"/>
      <c r="H8" s="195"/>
      <c r="I8" s="50">
        <v>0.48</v>
      </c>
    </row>
    <row r="9" spans="2:9" x14ac:dyDescent="0.25">
      <c r="B9" s="193" t="s">
        <v>262</v>
      </c>
      <c r="C9" s="194"/>
      <c r="D9" s="194"/>
      <c r="E9" s="194"/>
      <c r="F9" s="194"/>
      <c r="G9" s="194"/>
      <c r="H9" s="195"/>
      <c r="I9" s="50">
        <v>0.85</v>
      </c>
    </row>
    <row r="10" spans="2:9" x14ac:dyDescent="0.25">
      <c r="B10" s="193" t="s">
        <v>263</v>
      </c>
      <c r="C10" s="194"/>
      <c r="D10" s="194"/>
      <c r="E10" s="194"/>
      <c r="F10" s="194"/>
      <c r="G10" s="194"/>
      <c r="H10" s="195"/>
      <c r="I10" s="51">
        <v>0</v>
      </c>
    </row>
    <row r="11" spans="2:9" x14ac:dyDescent="0.25">
      <c r="B11" s="196" t="s">
        <v>264</v>
      </c>
      <c r="C11" s="197"/>
      <c r="D11" s="197"/>
      <c r="E11" s="197"/>
      <c r="F11" s="197"/>
      <c r="G11" s="197"/>
      <c r="H11" s="197"/>
      <c r="I11" s="52">
        <f>SUM(I7:I10)</f>
        <v>4.78</v>
      </c>
    </row>
    <row r="12" spans="2:9" x14ac:dyDescent="0.25">
      <c r="B12" s="187" t="s">
        <v>265</v>
      </c>
      <c r="C12" s="188"/>
      <c r="D12" s="188"/>
      <c r="E12" s="188"/>
      <c r="F12" s="188"/>
      <c r="G12" s="188"/>
      <c r="H12" s="188"/>
      <c r="I12" s="189"/>
    </row>
    <row r="13" spans="2:9" x14ac:dyDescent="0.25">
      <c r="B13" s="190" t="s">
        <v>258</v>
      </c>
      <c r="C13" s="191"/>
      <c r="D13" s="191"/>
      <c r="E13" s="191"/>
      <c r="F13" s="191"/>
      <c r="G13" s="191"/>
      <c r="H13" s="192"/>
      <c r="I13" s="49" t="s">
        <v>259</v>
      </c>
    </row>
    <row r="14" spans="2:9" x14ac:dyDescent="0.25">
      <c r="B14" s="193" t="s">
        <v>266</v>
      </c>
      <c r="C14" s="194"/>
      <c r="D14" s="194"/>
      <c r="E14" s="194"/>
      <c r="F14" s="194"/>
      <c r="G14" s="194"/>
      <c r="H14" s="195"/>
      <c r="I14" s="50">
        <v>0.85</v>
      </c>
    </row>
    <row r="15" spans="2:9" x14ac:dyDescent="0.25">
      <c r="B15" s="196" t="s">
        <v>267</v>
      </c>
      <c r="C15" s="197"/>
      <c r="D15" s="197"/>
      <c r="E15" s="197"/>
      <c r="F15" s="197"/>
      <c r="G15" s="197"/>
      <c r="H15" s="197"/>
      <c r="I15" s="52">
        <f>SUM(I14:I14)</f>
        <v>0.85</v>
      </c>
    </row>
    <row r="16" spans="2:9" x14ac:dyDescent="0.25">
      <c r="B16" s="187" t="s">
        <v>268</v>
      </c>
      <c r="C16" s="188"/>
      <c r="D16" s="188"/>
      <c r="E16" s="188"/>
      <c r="F16" s="188"/>
      <c r="G16" s="188"/>
      <c r="H16" s="188"/>
      <c r="I16" s="189"/>
    </row>
    <row r="17" spans="2:9" x14ac:dyDescent="0.25">
      <c r="B17" s="190" t="s">
        <v>258</v>
      </c>
      <c r="C17" s="191"/>
      <c r="D17" s="191"/>
      <c r="E17" s="191"/>
      <c r="F17" s="191"/>
      <c r="G17" s="191"/>
      <c r="H17" s="192"/>
      <c r="I17" s="49" t="s">
        <v>259</v>
      </c>
    </row>
    <row r="18" spans="2:9" x14ac:dyDescent="0.25">
      <c r="B18" s="193" t="s">
        <v>269</v>
      </c>
      <c r="C18" s="194"/>
      <c r="D18" s="194"/>
      <c r="E18" s="194"/>
      <c r="F18" s="194"/>
      <c r="G18" s="194"/>
      <c r="H18" s="195"/>
      <c r="I18" s="50">
        <v>5.1100000000000003</v>
      </c>
    </row>
    <row r="19" spans="2:9" x14ac:dyDescent="0.25">
      <c r="B19" s="196" t="s">
        <v>270</v>
      </c>
      <c r="C19" s="197"/>
      <c r="D19" s="197"/>
      <c r="E19" s="197"/>
      <c r="F19" s="197"/>
      <c r="G19" s="197"/>
      <c r="H19" s="197"/>
      <c r="I19" s="52">
        <f>SUM(I18:I18)</f>
        <v>5.1100000000000003</v>
      </c>
    </row>
    <row r="20" spans="2:9" x14ac:dyDescent="0.25">
      <c r="B20" s="187" t="s">
        <v>271</v>
      </c>
      <c r="C20" s="188"/>
      <c r="D20" s="188"/>
      <c r="E20" s="188"/>
      <c r="F20" s="188"/>
      <c r="G20" s="188"/>
      <c r="H20" s="188"/>
      <c r="I20" s="189"/>
    </row>
    <row r="21" spans="2:9" x14ac:dyDescent="0.25">
      <c r="B21" s="190" t="s">
        <v>258</v>
      </c>
      <c r="C21" s="191"/>
      <c r="D21" s="191"/>
      <c r="E21" s="191"/>
      <c r="F21" s="191"/>
      <c r="G21" s="191"/>
      <c r="H21" s="192"/>
      <c r="I21" s="49" t="s">
        <v>259</v>
      </c>
    </row>
    <row r="22" spans="2:9" x14ac:dyDescent="0.25">
      <c r="B22" s="193" t="s">
        <v>272</v>
      </c>
      <c r="C22" s="194"/>
      <c r="D22" s="194"/>
      <c r="E22" s="194"/>
      <c r="F22" s="194"/>
      <c r="G22" s="194"/>
      <c r="H22" s="195"/>
      <c r="I22" s="53"/>
    </row>
    <row r="23" spans="2:9" x14ac:dyDescent="0.25">
      <c r="B23" s="193" t="s">
        <v>273</v>
      </c>
      <c r="C23" s="194"/>
      <c r="D23" s="194"/>
      <c r="E23" s="194"/>
      <c r="F23" s="194"/>
      <c r="G23" s="194"/>
      <c r="H23" s="195"/>
      <c r="I23" s="50">
        <v>3</v>
      </c>
    </row>
    <row r="24" spans="2:9" x14ac:dyDescent="0.25">
      <c r="B24" s="193" t="s">
        <v>274</v>
      </c>
      <c r="C24" s="194"/>
      <c r="D24" s="194"/>
      <c r="E24" s="194"/>
      <c r="F24" s="194"/>
      <c r="G24" s="194"/>
      <c r="H24" s="195"/>
      <c r="I24" s="50">
        <v>0.65</v>
      </c>
    </row>
    <row r="25" spans="2:9" x14ac:dyDescent="0.25">
      <c r="B25" s="193" t="s">
        <v>275</v>
      </c>
      <c r="C25" s="194"/>
      <c r="D25" s="194"/>
      <c r="E25" s="194"/>
      <c r="F25" s="194"/>
      <c r="G25" s="194"/>
      <c r="H25" s="195"/>
      <c r="I25" s="50">
        <v>0</v>
      </c>
    </row>
    <row r="26" spans="2:9" x14ac:dyDescent="0.25">
      <c r="B26" s="196" t="s">
        <v>276</v>
      </c>
      <c r="C26" s="197"/>
      <c r="D26" s="197"/>
      <c r="E26" s="197"/>
      <c r="F26" s="197"/>
      <c r="G26" s="197"/>
      <c r="H26" s="198"/>
      <c r="I26" s="52">
        <f>SUM(I22:I25)</f>
        <v>3.65</v>
      </c>
    </row>
    <row r="27" spans="2:9" x14ac:dyDescent="0.25">
      <c r="B27" s="54"/>
      <c r="C27" s="55"/>
      <c r="D27" s="56"/>
      <c r="E27" s="57"/>
      <c r="F27" s="57"/>
      <c r="G27" s="57"/>
      <c r="H27" s="57"/>
      <c r="I27" s="58"/>
    </row>
    <row r="28" spans="2:9" x14ac:dyDescent="0.25">
      <c r="B28" s="184" t="s">
        <v>277</v>
      </c>
      <c r="C28" s="185"/>
      <c r="D28" s="185"/>
      <c r="E28" s="185"/>
      <c r="F28" s="185"/>
      <c r="G28" s="185"/>
      <c r="H28" s="185"/>
      <c r="I28" s="186"/>
    </row>
    <row r="29" spans="2:9" ht="15.75" thickBot="1" x14ac:dyDescent="0.3">
      <c r="B29" s="59"/>
      <c r="C29" s="60"/>
      <c r="D29" s="60"/>
      <c r="E29" s="60"/>
      <c r="F29" s="60"/>
      <c r="G29" s="60"/>
      <c r="H29" s="60"/>
      <c r="I29" s="61"/>
    </row>
    <row r="30" spans="2:9" ht="15.75" thickBot="1" x14ac:dyDescent="0.3">
      <c r="B30" s="169" t="s">
        <v>278</v>
      </c>
      <c r="C30" s="172" t="s">
        <v>279</v>
      </c>
      <c r="D30" s="172"/>
      <c r="E30" s="172"/>
      <c r="F30" s="172"/>
      <c r="G30" s="172"/>
      <c r="H30" s="173" t="s">
        <v>280</v>
      </c>
      <c r="I30" s="176" t="s">
        <v>281</v>
      </c>
    </row>
    <row r="31" spans="2:9" x14ac:dyDescent="0.25">
      <c r="B31" s="170"/>
      <c r="C31" s="179"/>
      <c r="D31" s="181" t="s">
        <v>282</v>
      </c>
      <c r="E31" s="182"/>
      <c r="F31" s="182"/>
      <c r="G31" s="182"/>
      <c r="H31" s="174"/>
      <c r="I31" s="177"/>
    </row>
    <row r="32" spans="2:9" ht="15.75" thickBot="1" x14ac:dyDescent="0.3">
      <c r="B32" s="171"/>
      <c r="C32" s="180"/>
      <c r="D32" s="183"/>
      <c r="E32" s="183"/>
      <c r="F32" s="183"/>
      <c r="G32" s="183"/>
      <c r="H32" s="175"/>
      <c r="I32" s="178"/>
    </row>
    <row r="33" spans="2:9" x14ac:dyDescent="0.25">
      <c r="B33" s="62"/>
      <c r="C33" s="64"/>
      <c r="D33" s="34"/>
      <c r="E33" s="34"/>
      <c r="F33" s="34"/>
      <c r="G33" s="34"/>
      <c r="H33" s="63"/>
      <c r="I33" s="65"/>
    </row>
    <row r="34" spans="2:9" x14ac:dyDescent="0.25">
      <c r="B34" s="157" t="s">
        <v>283</v>
      </c>
      <c r="C34" s="158"/>
      <c r="D34" s="158"/>
      <c r="E34" s="158"/>
      <c r="F34" s="158"/>
      <c r="G34" s="158"/>
      <c r="H34" s="158"/>
      <c r="I34" s="159"/>
    </row>
    <row r="35" spans="2:9" x14ac:dyDescent="0.25">
      <c r="B35" s="157" t="s">
        <v>284</v>
      </c>
      <c r="C35" s="158"/>
      <c r="D35" s="158"/>
      <c r="E35" s="158"/>
      <c r="F35" s="158"/>
      <c r="G35" s="158"/>
      <c r="H35" s="158"/>
      <c r="I35" s="159"/>
    </row>
    <row r="36" spans="2:9" x14ac:dyDescent="0.25">
      <c r="B36" s="157" t="s">
        <v>285</v>
      </c>
      <c r="C36" s="158"/>
      <c r="D36" s="158"/>
      <c r="E36" s="158"/>
      <c r="F36" s="158"/>
      <c r="G36" s="158"/>
      <c r="H36" s="158"/>
      <c r="I36" s="159"/>
    </row>
    <row r="37" spans="2:9" x14ac:dyDescent="0.25">
      <c r="B37" s="157" t="s">
        <v>286</v>
      </c>
      <c r="C37" s="158"/>
      <c r="D37" s="158"/>
      <c r="E37" s="158"/>
      <c r="F37" s="158"/>
      <c r="G37" s="158"/>
      <c r="H37" s="158"/>
      <c r="I37" s="159"/>
    </row>
    <row r="38" spans="2:9" ht="6.75" customHeight="1" thickBot="1" x14ac:dyDescent="0.3">
      <c r="B38" s="62"/>
      <c r="C38" s="64"/>
      <c r="D38" s="34"/>
      <c r="E38" s="34"/>
      <c r="F38" s="34"/>
      <c r="G38" s="34"/>
      <c r="H38" s="63"/>
      <c r="I38" s="65"/>
    </row>
    <row r="39" spans="2:9" ht="15.75" thickTop="1" x14ac:dyDescent="0.25">
      <c r="B39" s="160" t="s">
        <v>287</v>
      </c>
      <c r="C39" s="161"/>
      <c r="D39" s="161"/>
      <c r="E39" s="161"/>
      <c r="F39" s="162"/>
      <c r="G39" s="202" t="s">
        <v>318</v>
      </c>
      <c r="H39" s="203"/>
      <c r="I39" s="167">
        <f>(ROUND((1+I11/100)*(1+I15/100)*(1+I19/100)/(1-I26/100),4))-1</f>
        <v>0.15280000000000005</v>
      </c>
    </row>
    <row r="40" spans="2:9" ht="55.5" customHeight="1" thickBot="1" x14ac:dyDescent="0.3">
      <c r="B40" s="160"/>
      <c r="C40" s="161"/>
      <c r="D40" s="161"/>
      <c r="E40" s="161"/>
      <c r="F40" s="162"/>
      <c r="G40" s="204"/>
      <c r="H40" s="205"/>
      <c r="I40" s="168"/>
    </row>
    <row r="41" spans="2:9" ht="22.5" customHeight="1" thickTop="1" thickBot="1" x14ac:dyDescent="0.3">
      <c r="B41" s="59"/>
      <c r="C41" s="60"/>
      <c r="D41" s="60"/>
      <c r="E41" s="60"/>
      <c r="F41" s="60"/>
      <c r="G41" s="60"/>
      <c r="H41" s="60"/>
      <c r="I41" s="61"/>
    </row>
    <row r="42" spans="2:9" x14ac:dyDescent="0.25"/>
    <row r="43" spans="2:9" hidden="1" x14ac:dyDescent="0.25">
      <c r="I43" s="68">
        <f>I39</f>
        <v>0.15280000000000005</v>
      </c>
    </row>
    <row r="44" spans="2:9" hidden="1" x14ac:dyDescent="0.25">
      <c r="I44" s="66"/>
    </row>
  </sheetData>
  <sheetProtection algorithmName="SHA-512" hashValue="H69HG/yIEBnQKM/BLgHS7eb0PqkAxYq/U2WSNu4s56mw4mFswo+BI0LsNAzNz/pATh6NrUKgvad5fodyzOO6DA==" saltValue="XifjCOJ7GzDCGCQ5E4IOqw==" spinCount="100000" sheet="1" objects="1" scenarios="1"/>
  <mergeCells count="37">
    <mergeCell ref="B15:H15"/>
    <mergeCell ref="B3:I3"/>
    <mergeCell ref="B5:I5"/>
    <mergeCell ref="B6:H6"/>
    <mergeCell ref="B7:H7"/>
    <mergeCell ref="B8:H8"/>
    <mergeCell ref="B9:H9"/>
    <mergeCell ref="B10:H10"/>
    <mergeCell ref="B11:H11"/>
    <mergeCell ref="B12:I12"/>
    <mergeCell ref="B13:H13"/>
    <mergeCell ref="B14:H14"/>
    <mergeCell ref="B28:I28"/>
    <mergeCell ref="B16:I16"/>
    <mergeCell ref="B17:H17"/>
    <mergeCell ref="B18:H18"/>
    <mergeCell ref="B19:H19"/>
    <mergeCell ref="B20:I20"/>
    <mergeCell ref="B21:H21"/>
    <mergeCell ref="B22:H22"/>
    <mergeCell ref="B23:H23"/>
    <mergeCell ref="B24:H24"/>
    <mergeCell ref="B25:H25"/>
    <mergeCell ref="B26:H26"/>
    <mergeCell ref="B30:B32"/>
    <mergeCell ref="C30:G30"/>
    <mergeCell ref="H30:H32"/>
    <mergeCell ref="I30:I32"/>
    <mergeCell ref="C31:C32"/>
    <mergeCell ref="D31:G32"/>
    <mergeCell ref="B34:I34"/>
    <mergeCell ref="B35:I35"/>
    <mergeCell ref="B36:I36"/>
    <mergeCell ref="B37:I37"/>
    <mergeCell ref="B39:F40"/>
    <mergeCell ref="G39:H40"/>
    <mergeCell ref="I39:I40"/>
  </mergeCells>
  <printOptions horizontalCentered="1"/>
  <pageMargins left="0.51181102362204722" right="0.51181102362204722" top="0.78740157480314965" bottom="0.78740157480314965" header="0.31496062992125984" footer="0.31496062992125984"/>
  <pageSetup paperSize="9" fitToHeight="0" orientation="portrait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959E77-D26D-4B05-9AF6-44AEDC2BE489}">
  <sheetPr codeName="Planilha2">
    <tabColor theme="9" tint="0.79998168889431442"/>
    <pageSetUpPr fitToPage="1"/>
  </sheetPr>
  <dimension ref="A1:I55"/>
  <sheetViews>
    <sheetView zoomScale="85" zoomScaleNormal="85" workbookViewId="0">
      <selection activeCell="G11" sqref="G11"/>
    </sheetView>
  </sheetViews>
  <sheetFormatPr defaultColWidth="0" defaultRowHeight="15" zeroHeight="1" x14ac:dyDescent="0.25"/>
  <cols>
    <col min="1" max="1" width="3.28515625" style="96" customWidth="1"/>
    <col min="2" max="2" width="9.140625" customWidth="1"/>
    <col min="3" max="3" width="18.140625" customWidth="1"/>
    <col min="4" max="4" width="46.85546875" customWidth="1"/>
    <col min="5" max="5" width="9.140625" customWidth="1"/>
    <col min="6" max="6" width="10.42578125" customWidth="1"/>
    <col min="7" max="8" width="16.42578125" customWidth="1"/>
    <col min="9" max="9" width="2.42578125" style="96" customWidth="1"/>
    <col min="10" max="16384" width="9.140625" hidden="1"/>
  </cols>
  <sheetData>
    <row r="1" spans="1:9" s="96" customFormat="1" ht="15.75" thickBot="1" x14ac:dyDescent="0.3"/>
    <row r="2" spans="1:9" ht="15.75" thickBot="1" x14ac:dyDescent="0.3">
      <c r="B2" s="145" t="s">
        <v>295</v>
      </c>
      <c r="C2" s="146"/>
      <c r="D2" s="146"/>
      <c r="E2" s="146"/>
      <c r="F2" s="146"/>
      <c r="G2" s="146"/>
      <c r="H2" s="147"/>
    </row>
    <row r="3" spans="1:9" x14ac:dyDescent="0.25">
      <c r="B3" s="34"/>
      <c r="C3" s="4"/>
      <c r="D3" s="39"/>
      <c r="E3" s="34"/>
      <c r="F3" s="81"/>
      <c r="G3" s="82"/>
      <c r="H3" s="82"/>
    </row>
    <row r="4" spans="1:9" x14ac:dyDescent="0.25">
      <c r="B4" s="35" t="s">
        <v>99</v>
      </c>
      <c r="C4" s="35" t="s">
        <v>114</v>
      </c>
      <c r="D4" s="37" t="s">
        <v>115</v>
      </c>
      <c r="E4" s="35" t="s">
        <v>101</v>
      </c>
      <c r="F4" s="80" t="s">
        <v>102</v>
      </c>
      <c r="G4" s="77" t="s">
        <v>116</v>
      </c>
      <c r="H4" s="77" t="s">
        <v>104</v>
      </c>
    </row>
    <row r="5" spans="1:9" x14ac:dyDescent="0.25">
      <c r="B5" s="35" t="s">
        <v>105</v>
      </c>
      <c r="C5" s="35"/>
      <c r="D5" s="148" t="s">
        <v>141</v>
      </c>
      <c r="E5" s="149"/>
      <c r="F5" s="149"/>
      <c r="G5" s="150"/>
      <c r="H5" s="77"/>
    </row>
    <row r="6" spans="1:9" ht="75" x14ac:dyDescent="0.25">
      <c r="B6" s="2" t="s">
        <v>142</v>
      </c>
      <c r="C6" s="1" t="s">
        <v>143</v>
      </c>
      <c r="D6" s="38" t="s">
        <v>144</v>
      </c>
      <c r="E6" s="2" t="s">
        <v>145</v>
      </c>
      <c r="F6" s="79">
        <v>1</v>
      </c>
      <c r="G6" s="85"/>
      <c r="H6" s="72">
        <f>TRUNC(F6*G6,2)</f>
        <v>0</v>
      </c>
    </row>
    <row r="7" spans="1:9" ht="120" x14ac:dyDescent="0.25">
      <c r="B7" s="2" t="s">
        <v>146</v>
      </c>
      <c r="C7" s="1" t="s">
        <v>147</v>
      </c>
      <c r="D7" s="38" t="s">
        <v>148</v>
      </c>
      <c r="E7" s="2" t="s">
        <v>145</v>
      </c>
      <c r="F7" s="79">
        <v>1</v>
      </c>
      <c r="G7" s="85"/>
      <c r="H7" s="72">
        <f>TRUNC(F7*G7,2)</f>
        <v>0</v>
      </c>
    </row>
    <row r="8" spans="1:9" ht="90" x14ac:dyDescent="0.25">
      <c r="B8" s="2" t="s">
        <v>149</v>
      </c>
      <c r="C8" s="1" t="s">
        <v>150</v>
      </c>
      <c r="D8" s="38" t="s">
        <v>151</v>
      </c>
      <c r="E8" s="2" t="s">
        <v>49</v>
      </c>
      <c r="F8" s="79">
        <f>(176*0.6)</f>
        <v>105.6</v>
      </c>
      <c r="G8" s="85"/>
      <c r="H8" s="72">
        <f t="shared" ref="H8:H21" si="0">TRUNC(F8*G8,2)</f>
        <v>0</v>
      </c>
    </row>
    <row r="9" spans="1:9" ht="90" x14ac:dyDescent="0.25">
      <c r="B9" s="2" t="s">
        <v>152</v>
      </c>
      <c r="C9" s="1" t="s">
        <v>153</v>
      </c>
      <c r="D9" s="38" t="s">
        <v>154</v>
      </c>
      <c r="E9" s="2" t="s">
        <v>49</v>
      </c>
      <c r="F9" s="79">
        <f>(176*0.4)</f>
        <v>70.400000000000006</v>
      </c>
      <c r="G9" s="85"/>
      <c r="H9" s="72">
        <f t="shared" si="0"/>
        <v>0</v>
      </c>
    </row>
    <row r="10" spans="1:9" s="83" customFormat="1" x14ac:dyDescent="0.25">
      <c r="A10" s="119"/>
      <c r="B10" s="144" t="s">
        <v>297</v>
      </c>
      <c r="C10" s="144"/>
      <c r="D10" s="144"/>
      <c r="E10" s="144"/>
      <c r="F10" s="144"/>
      <c r="G10" s="90"/>
      <c r="H10" s="77">
        <f>SUM(H6:H9)</f>
        <v>0</v>
      </c>
      <c r="I10" s="119"/>
    </row>
    <row r="11" spans="1:9" s="83" customFormat="1" x14ac:dyDescent="0.25">
      <c r="A11" s="119"/>
      <c r="B11" s="144" t="s">
        <v>298</v>
      </c>
      <c r="C11" s="144"/>
      <c r="D11" s="144"/>
      <c r="E11" s="144"/>
      <c r="F11" s="144"/>
      <c r="G11" s="91">
        <f>'BDI GERAL'!I43</f>
        <v>0.26239999999999997</v>
      </c>
      <c r="H11" s="77">
        <f>H10*G11</f>
        <v>0</v>
      </c>
      <c r="I11" s="119"/>
    </row>
    <row r="12" spans="1:9" s="83" customFormat="1" x14ac:dyDescent="0.25">
      <c r="A12" s="119"/>
      <c r="B12" s="144" t="s">
        <v>299</v>
      </c>
      <c r="C12" s="144"/>
      <c r="D12" s="144"/>
      <c r="E12" s="144"/>
      <c r="F12" s="144"/>
      <c r="G12" s="90"/>
      <c r="H12" s="78">
        <f>H10+H11</f>
        <v>0</v>
      </c>
      <c r="I12" s="119"/>
    </row>
    <row r="13" spans="1:9" x14ac:dyDescent="0.25">
      <c r="B13" s="35" t="s">
        <v>107</v>
      </c>
      <c r="C13" s="42"/>
      <c r="D13" s="148" t="s">
        <v>155</v>
      </c>
      <c r="E13" s="149"/>
      <c r="F13" s="149"/>
      <c r="G13" s="150"/>
      <c r="H13" s="77"/>
    </row>
    <row r="14" spans="1:9" ht="30" x14ac:dyDescent="0.25">
      <c r="B14" s="2" t="s">
        <v>156</v>
      </c>
      <c r="C14" s="2" t="s">
        <v>157</v>
      </c>
      <c r="D14" s="38" t="s">
        <v>158</v>
      </c>
      <c r="E14" s="2" t="s">
        <v>159</v>
      </c>
      <c r="F14" s="79">
        <v>1</v>
      </c>
      <c r="G14" s="72">
        <f>'2.1 M O ELETRICISTA'!D102</f>
        <v>5104.147786667615</v>
      </c>
      <c r="H14" s="72">
        <f t="shared" si="0"/>
        <v>5104.1400000000003</v>
      </c>
    </row>
    <row r="15" spans="1:9" ht="30" x14ac:dyDescent="0.25">
      <c r="B15" s="2" t="s">
        <v>160</v>
      </c>
      <c r="C15" s="2" t="s">
        <v>157</v>
      </c>
      <c r="D15" s="38" t="s">
        <v>161</v>
      </c>
      <c r="E15" s="2" t="s">
        <v>159</v>
      </c>
      <c r="F15" s="79">
        <v>4</v>
      </c>
      <c r="G15" s="72">
        <f>'2.1 M O ELETROTÉCNICO DIURNO'!D102</f>
        <v>6692.8557310726092</v>
      </c>
      <c r="H15" s="72">
        <f t="shared" si="0"/>
        <v>26771.42</v>
      </c>
    </row>
    <row r="16" spans="1:9" ht="30" x14ac:dyDescent="0.25">
      <c r="B16" s="2" t="s">
        <v>162</v>
      </c>
      <c r="C16" s="2" t="s">
        <v>157</v>
      </c>
      <c r="D16" s="38" t="s">
        <v>163</v>
      </c>
      <c r="E16" s="2" t="s">
        <v>159</v>
      </c>
      <c r="F16" s="79">
        <v>2</v>
      </c>
      <c r="G16" s="72">
        <f>'2.1 ELETROTÉCNICO NOTURNO'!D102</f>
        <v>7645.555627642043</v>
      </c>
      <c r="H16" s="72">
        <f t="shared" si="0"/>
        <v>15291.11</v>
      </c>
    </row>
    <row r="17" spans="1:9" ht="30" x14ac:dyDescent="0.25">
      <c r="B17" s="2" t="s">
        <v>164</v>
      </c>
      <c r="C17" s="2" t="s">
        <v>157</v>
      </c>
      <c r="D17" s="38" t="s">
        <v>165</v>
      </c>
      <c r="E17" s="2" t="s">
        <v>159</v>
      </c>
      <c r="F17" s="79">
        <v>2</v>
      </c>
      <c r="G17" s="72">
        <f>'2.1 ENCARREGADO'!D103</f>
        <v>8544.8945272899782</v>
      </c>
      <c r="H17" s="72">
        <f t="shared" si="0"/>
        <v>17089.78</v>
      </c>
    </row>
    <row r="18" spans="1:9" ht="30" x14ac:dyDescent="0.25">
      <c r="B18" s="2" t="s">
        <v>166</v>
      </c>
      <c r="C18" s="2" t="s">
        <v>157</v>
      </c>
      <c r="D18" s="38" t="s">
        <v>167</v>
      </c>
      <c r="E18" s="2" t="s">
        <v>159</v>
      </c>
      <c r="F18" s="79">
        <v>2</v>
      </c>
      <c r="G18" s="72">
        <f>'2.1 MOTORISTA DIURNO'!D102</f>
        <v>5089.6181675591351</v>
      </c>
      <c r="H18" s="72">
        <f t="shared" si="0"/>
        <v>10179.23</v>
      </c>
    </row>
    <row r="19" spans="1:9" ht="30" x14ac:dyDescent="0.25">
      <c r="B19" s="2" t="s">
        <v>168</v>
      </c>
      <c r="C19" s="2" t="s">
        <v>157</v>
      </c>
      <c r="D19" s="38" t="s">
        <v>169</v>
      </c>
      <c r="E19" s="2" t="s">
        <v>159</v>
      </c>
      <c r="F19" s="79">
        <v>2</v>
      </c>
      <c r="G19" s="72">
        <f>'2.1 MOTORISTA NOTURNO'!D102</f>
        <v>5422.0374727605895</v>
      </c>
      <c r="H19" s="72">
        <f t="shared" si="0"/>
        <v>10844.07</v>
      </c>
    </row>
    <row r="20" spans="1:9" ht="30" x14ac:dyDescent="0.25">
      <c r="B20" s="2" t="s">
        <v>170</v>
      </c>
      <c r="C20" s="2" t="s">
        <v>157</v>
      </c>
      <c r="D20" s="38" t="s">
        <v>171</v>
      </c>
      <c r="E20" s="2" t="s">
        <v>159</v>
      </c>
      <c r="F20" s="79">
        <v>2</v>
      </c>
      <c r="G20" s="72">
        <f>'2.1 SERVENTE DIURNO'!D102</f>
        <v>4441.381334844159</v>
      </c>
      <c r="H20" s="72">
        <f t="shared" si="0"/>
        <v>8882.76</v>
      </c>
    </row>
    <row r="21" spans="1:9" ht="30" x14ac:dyDescent="0.25">
      <c r="B21" s="2" t="s">
        <v>172</v>
      </c>
      <c r="C21" s="2" t="s">
        <v>157</v>
      </c>
      <c r="D21" s="38" t="s">
        <v>173</v>
      </c>
      <c r="E21" s="2" t="s">
        <v>159</v>
      </c>
      <c r="F21" s="79">
        <v>2</v>
      </c>
      <c r="G21" s="72">
        <f>'2.1 SERVENTE NOTURNO'!D102</f>
        <v>4723.8997108410158</v>
      </c>
      <c r="H21" s="72">
        <f t="shared" si="0"/>
        <v>9447.7900000000009</v>
      </c>
    </row>
    <row r="22" spans="1:9" s="83" customFormat="1" x14ac:dyDescent="0.25">
      <c r="A22" s="119"/>
      <c r="B22" s="151" t="s">
        <v>300</v>
      </c>
      <c r="C22" s="152"/>
      <c r="D22" s="152"/>
      <c r="E22" s="152"/>
      <c r="F22" s="152"/>
      <c r="G22" s="153"/>
      <c r="H22" s="78">
        <f>SUM(H14:H21)</f>
        <v>103610.29999999999</v>
      </c>
      <c r="I22" s="119"/>
    </row>
    <row r="23" spans="1:9" x14ac:dyDescent="0.25">
      <c r="B23" s="35" t="s">
        <v>109</v>
      </c>
      <c r="C23" s="35"/>
      <c r="D23" s="148" t="s">
        <v>174</v>
      </c>
      <c r="E23" s="149"/>
      <c r="F23" s="149"/>
      <c r="G23" s="150"/>
      <c r="H23" s="77"/>
    </row>
    <row r="24" spans="1:9" ht="75" x14ac:dyDescent="0.25">
      <c r="B24" s="2" t="s">
        <v>175</v>
      </c>
      <c r="C24" s="2" t="s">
        <v>176</v>
      </c>
      <c r="D24" s="76" t="s">
        <v>177</v>
      </c>
      <c r="E24" s="2" t="s">
        <v>124</v>
      </c>
      <c r="F24" s="73">
        <v>1</v>
      </c>
      <c r="G24" s="85"/>
      <c r="H24" s="74">
        <f t="shared" ref="H24:H45" si="1">TRUNC(F24*G24,2)</f>
        <v>0</v>
      </c>
    </row>
    <row r="25" spans="1:9" ht="75" x14ac:dyDescent="0.25">
      <c r="B25" s="2" t="s">
        <v>178</v>
      </c>
      <c r="C25" s="2" t="s">
        <v>179</v>
      </c>
      <c r="D25" s="76" t="s">
        <v>180</v>
      </c>
      <c r="E25" s="2" t="s">
        <v>124</v>
      </c>
      <c r="F25" s="73">
        <v>1</v>
      </c>
      <c r="G25" s="85"/>
      <c r="H25" s="74">
        <f t="shared" si="1"/>
        <v>0</v>
      </c>
    </row>
    <row r="26" spans="1:9" ht="90" x14ac:dyDescent="0.25">
      <c r="B26" s="2" t="s">
        <v>181</v>
      </c>
      <c r="C26" s="2" t="s">
        <v>182</v>
      </c>
      <c r="D26" s="76" t="s">
        <v>183</v>
      </c>
      <c r="E26" s="2" t="s">
        <v>124</v>
      </c>
      <c r="F26" s="73">
        <v>1</v>
      </c>
      <c r="G26" s="85"/>
      <c r="H26" s="74">
        <f t="shared" si="1"/>
        <v>0</v>
      </c>
    </row>
    <row r="27" spans="1:9" ht="30" x14ac:dyDescent="0.25">
      <c r="B27" s="2" t="s">
        <v>184</v>
      </c>
      <c r="C27" s="2" t="s">
        <v>185</v>
      </c>
      <c r="D27" s="76" t="s">
        <v>186</v>
      </c>
      <c r="E27" s="2" t="s">
        <v>187</v>
      </c>
      <c r="F27" s="73">
        <v>84</v>
      </c>
      <c r="G27" s="85"/>
      <c r="H27" s="74">
        <f t="shared" si="1"/>
        <v>0</v>
      </c>
    </row>
    <row r="28" spans="1:9" ht="30" x14ac:dyDescent="0.25">
      <c r="B28" s="2" t="s">
        <v>188</v>
      </c>
      <c r="C28" s="2" t="s">
        <v>189</v>
      </c>
      <c r="D28" s="76" t="s">
        <v>190</v>
      </c>
      <c r="E28" s="2" t="s">
        <v>187</v>
      </c>
      <c r="F28" s="73">
        <v>167</v>
      </c>
      <c r="G28" s="85"/>
      <c r="H28" s="74">
        <f t="shared" si="1"/>
        <v>0</v>
      </c>
    </row>
    <row r="29" spans="1:9" ht="30" x14ac:dyDescent="0.25">
      <c r="B29" s="2" t="s">
        <v>191</v>
      </c>
      <c r="C29" s="2" t="s">
        <v>192</v>
      </c>
      <c r="D29" s="76" t="s">
        <v>193</v>
      </c>
      <c r="E29" s="2" t="s">
        <v>187</v>
      </c>
      <c r="F29" s="73">
        <v>84</v>
      </c>
      <c r="G29" s="85"/>
      <c r="H29" s="74">
        <f t="shared" si="1"/>
        <v>0</v>
      </c>
    </row>
    <row r="30" spans="1:9" ht="30" x14ac:dyDescent="0.25">
      <c r="B30" s="2" t="s">
        <v>194</v>
      </c>
      <c r="C30" s="2" t="s">
        <v>195</v>
      </c>
      <c r="D30" s="76" t="s">
        <v>196</v>
      </c>
      <c r="E30" s="2" t="s">
        <v>187</v>
      </c>
      <c r="F30" s="73">
        <v>417</v>
      </c>
      <c r="G30" s="85"/>
      <c r="H30" s="74">
        <f t="shared" si="1"/>
        <v>0</v>
      </c>
    </row>
    <row r="31" spans="1:9" ht="45" x14ac:dyDescent="0.25">
      <c r="B31" s="2" t="s">
        <v>197</v>
      </c>
      <c r="C31" s="2" t="s">
        <v>198</v>
      </c>
      <c r="D31" s="76" t="s">
        <v>199</v>
      </c>
      <c r="E31" s="2" t="s">
        <v>187</v>
      </c>
      <c r="F31" s="73">
        <v>1875</v>
      </c>
      <c r="G31" s="85"/>
      <c r="H31" s="74">
        <f t="shared" si="1"/>
        <v>0</v>
      </c>
    </row>
    <row r="32" spans="1:9" ht="30" x14ac:dyDescent="0.25">
      <c r="B32" s="2" t="s">
        <v>200</v>
      </c>
      <c r="C32" s="2" t="s">
        <v>201</v>
      </c>
      <c r="D32" s="38" t="s">
        <v>202</v>
      </c>
      <c r="E32" s="2" t="s">
        <v>124</v>
      </c>
      <c r="F32" s="75">
        <v>5</v>
      </c>
      <c r="G32" s="86"/>
      <c r="H32" s="74">
        <f t="shared" si="1"/>
        <v>0</v>
      </c>
    </row>
    <row r="33" spans="2:8" ht="30" x14ac:dyDescent="0.25">
      <c r="B33" s="2" t="s">
        <v>203</v>
      </c>
      <c r="C33" s="2" t="s">
        <v>204</v>
      </c>
      <c r="D33" s="38" t="s">
        <v>205</v>
      </c>
      <c r="E33" s="2" t="s">
        <v>124</v>
      </c>
      <c r="F33" s="73">
        <f>60/12</f>
        <v>5</v>
      </c>
      <c r="G33" s="85"/>
      <c r="H33" s="72">
        <f t="shared" si="1"/>
        <v>0</v>
      </c>
    </row>
    <row r="34" spans="2:8" ht="30" x14ac:dyDescent="0.25">
      <c r="B34" s="2" t="s">
        <v>206</v>
      </c>
      <c r="C34" s="2" t="s">
        <v>207</v>
      </c>
      <c r="D34" s="38" t="s">
        <v>208</v>
      </c>
      <c r="E34" s="2" t="s">
        <v>124</v>
      </c>
      <c r="F34" s="73">
        <v>5</v>
      </c>
      <c r="G34" s="87"/>
      <c r="H34" s="72">
        <f t="shared" si="1"/>
        <v>0</v>
      </c>
    </row>
    <row r="35" spans="2:8" ht="30" x14ac:dyDescent="0.25">
      <c r="B35" s="2" t="s">
        <v>209</v>
      </c>
      <c r="C35" s="2" t="s">
        <v>210</v>
      </c>
      <c r="D35" s="38" t="s">
        <v>211</v>
      </c>
      <c r="E35" s="2" t="s">
        <v>124</v>
      </c>
      <c r="F35" s="73">
        <v>5</v>
      </c>
      <c r="G35" s="87"/>
      <c r="H35" s="72">
        <f t="shared" si="1"/>
        <v>0</v>
      </c>
    </row>
    <row r="36" spans="2:8" ht="30" x14ac:dyDescent="0.25">
      <c r="B36" s="2" t="s">
        <v>212</v>
      </c>
      <c r="C36" s="2" t="s">
        <v>213</v>
      </c>
      <c r="D36" s="38" t="s">
        <v>214</v>
      </c>
      <c r="E36" s="2" t="s">
        <v>124</v>
      </c>
      <c r="F36" s="73">
        <v>5</v>
      </c>
      <c r="G36" s="85"/>
      <c r="H36" s="72">
        <f t="shared" si="1"/>
        <v>0</v>
      </c>
    </row>
    <row r="37" spans="2:8" ht="30" x14ac:dyDescent="0.25">
      <c r="B37" s="2" t="s">
        <v>215</v>
      </c>
      <c r="C37" s="2" t="s">
        <v>216</v>
      </c>
      <c r="D37" s="38" t="s">
        <v>217</v>
      </c>
      <c r="E37" s="2" t="s">
        <v>124</v>
      </c>
      <c r="F37" s="73">
        <v>5</v>
      </c>
      <c r="G37" s="85"/>
      <c r="H37" s="72">
        <f t="shared" si="1"/>
        <v>0</v>
      </c>
    </row>
    <row r="38" spans="2:8" ht="30" x14ac:dyDescent="0.25">
      <c r="B38" s="2" t="s">
        <v>218</v>
      </c>
      <c r="C38" s="2" t="s">
        <v>219</v>
      </c>
      <c r="D38" s="38" t="s">
        <v>220</v>
      </c>
      <c r="E38" s="2" t="s">
        <v>124</v>
      </c>
      <c r="F38" s="73">
        <v>8</v>
      </c>
      <c r="G38" s="85"/>
      <c r="H38" s="72">
        <f t="shared" si="1"/>
        <v>0</v>
      </c>
    </row>
    <row r="39" spans="2:8" ht="45" x14ac:dyDescent="0.25">
      <c r="B39" s="2" t="s">
        <v>221</v>
      </c>
      <c r="C39" s="2" t="s">
        <v>222</v>
      </c>
      <c r="D39" s="38" t="s">
        <v>223</v>
      </c>
      <c r="E39" s="2" t="s">
        <v>124</v>
      </c>
      <c r="F39" s="73">
        <v>8</v>
      </c>
      <c r="G39" s="85"/>
      <c r="H39" s="72">
        <f t="shared" si="1"/>
        <v>0</v>
      </c>
    </row>
    <row r="40" spans="2:8" ht="30" x14ac:dyDescent="0.25">
      <c r="B40" s="2" t="s">
        <v>224</v>
      </c>
      <c r="C40" s="2" t="s">
        <v>225</v>
      </c>
      <c r="D40" s="38" t="s">
        <v>226</v>
      </c>
      <c r="E40" s="2" t="s">
        <v>124</v>
      </c>
      <c r="F40" s="73">
        <v>3</v>
      </c>
      <c r="G40" s="85"/>
      <c r="H40" s="72">
        <f t="shared" si="1"/>
        <v>0</v>
      </c>
    </row>
    <row r="41" spans="2:8" ht="60" x14ac:dyDescent="0.25">
      <c r="B41" s="2" t="s">
        <v>227</v>
      </c>
      <c r="C41" s="2" t="s">
        <v>228</v>
      </c>
      <c r="D41" s="38" t="s">
        <v>229</v>
      </c>
      <c r="E41" s="2" t="s">
        <v>124</v>
      </c>
      <c r="F41" s="73">
        <v>2</v>
      </c>
      <c r="G41" s="85"/>
      <c r="H41" s="72">
        <f t="shared" si="1"/>
        <v>0</v>
      </c>
    </row>
    <row r="42" spans="2:8" ht="60" x14ac:dyDescent="0.25">
      <c r="B42" s="2" t="s">
        <v>230</v>
      </c>
      <c r="C42" s="2" t="s">
        <v>231</v>
      </c>
      <c r="D42" s="38" t="s">
        <v>232</v>
      </c>
      <c r="E42" s="2" t="s">
        <v>124</v>
      </c>
      <c r="F42" s="73">
        <v>8</v>
      </c>
      <c r="G42" s="85"/>
      <c r="H42" s="72">
        <f t="shared" si="1"/>
        <v>0</v>
      </c>
    </row>
    <row r="43" spans="2:8" ht="30" x14ac:dyDescent="0.25">
      <c r="B43" s="2" t="s">
        <v>233</v>
      </c>
      <c r="C43" s="2" t="s">
        <v>234</v>
      </c>
      <c r="D43" s="38" t="s">
        <v>235</v>
      </c>
      <c r="E43" s="2" t="s">
        <v>124</v>
      </c>
      <c r="F43" s="73">
        <v>4</v>
      </c>
      <c r="G43" s="85"/>
      <c r="H43" s="72">
        <f t="shared" si="1"/>
        <v>0</v>
      </c>
    </row>
    <row r="44" spans="2:8" ht="45" x14ac:dyDescent="0.25">
      <c r="B44" s="2" t="s">
        <v>236</v>
      </c>
      <c r="C44" s="2" t="s">
        <v>237</v>
      </c>
      <c r="D44" s="38" t="s">
        <v>238</v>
      </c>
      <c r="E44" s="2" t="s">
        <v>124</v>
      </c>
      <c r="F44" s="73">
        <v>8</v>
      </c>
      <c r="G44" s="85"/>
      <c r="H44" s="72">
        <f t="shared" si="1"/>
        <v>0</v>
      </c>
    </row>
    <row r="45" spans="2:8" ht="45" x14ac:dyDescent="0.25">
      <c r="B45" s="2" t="s">
        <v>239</v>
      </c>
      <c r="C45" s="2" t="s">
        <v>240</v>
      </c>
      <c r="D45" s="38" t="s">
        <v>241</v>
      </c>
      <c r="E45" s="2" t="s">
        <v>124</v>
      </c>
      <c r="F45" s="73">
        <v>4</v>
      </c>
      <c r="G45" s="85"/>
      <c r="H45" s="72">
        <f t="shared" si="1"/>
        <v>0</v>
      </c>
    </row>
    <row r="46" spans="2:8" x14ac:dyDescent="0.25">
      <c r="B46" s="2"/>
      <c r="C46" s="2"/>
      <c r="D46" s="38"/>
      <c r="E46" s="2"/>
      <c r="F46" s="79"/>
      <c r="G46" s="92"/>
      <c r="H46" s="72"/>
    </row>
    <row r="47" spans="2:8" x14ac:dyDescent="0.25">
      <c r="B47" s="144" t="s">
        <v>301</v>
      </c>
      <c r="C47" s="144"/>
      <c r="D47" s="144"/>
      <c r="E47" s="144"/>
      <c r="F47" s="144"/>
      <c r="G47" s="93"/>
      <c r="H47" s="77">
        <f>SUM(H24:H46)</f>
        <v>0</v>
      </c>
    </row>
    <row r="48" spans="2:8" x14ac:dyDescent="0.25">
      <c r="B48" s="144" t="s">
        <v>302</v>
      </c>
      <c r="C48" s="144"/>
      <c r="D48" s="144"/>
      <c r="E48" s="144"/>
      <c r="F48" s="144"/>
      <c r="G48" s="94">
        <f>'BDI MATERIAIS'!I43</f>
        <v>0.15280000000000005</v>
      </c>
      <c r="H48" s="77">
        <f>H47*G48</f>
        <v>0</v>
      </c>
    </row>
    <row r="49" spans="1:9" x14ac:dyDescent="0.25">
      <c r="B49" s="144" t="s">
        <v>303</v>
      </c>
      <c r="C49" s="144"/>
      <c r="D49" s="144"/>
      <c r="E49" s="144"/>
      <c r="F49" s="144"/>
      <c r="G49" s="93"/>
      <c r="H49" s="78">
        <f>H48+H47</f>
        <v>0</v>
      </c>
    </row>
    <row r="50" spans="1:9" x14ac:dyDescent="0.25">
      <c r="B50" s="114"/>
      <c r="C50" s="114"/>
      <c r="D50" s="114"/>
      <c r="E50" s="114"/>
      <c r="F50" s="114"/>
      <c r="G50" s="114"/>
      <c r="H50" s="114"/>
    </row>
    <row r="51" spans="1:9" s="83" customFormat="1" x14ac:dyDescent="0.25">
      <c r="A51" s="119"/>
      <c r="B51" s="143" t="s">
        <v>304</v>
      </c>
      <c r="C51" s="143"/>
      <c r="D51" s="143"/>
      <c r="E51" s="143"/>
      <c r="F51" s="143"/>
      <c r="G51" s="143"/>
      <c r="H51" s="84">
        <f>H12+H22+H49</f>
        <v>103610.29999999999</v>
      </c>
      <c r="I51" s="119"/>
    </row>
    <row r="52" spans="1:9" x14ac:dyDescent="0.25">
      <c r="B52" s="114"/>
      <c r="C52" s="114"/>
      <c r="D52" s="114"/>
      <c r="E52" s="114"/>
      <c r="F52" s="114"/>
      <c r="G52" s="114"/>
      <c r="H52" s="114"/>
    </row>
    <row r="53" spans="1:9" x14ac:dyDescent="0.25">
      <c r="B53" s="114"/>
      <c r="C53" s="114"/>
      <c r="D53" s="114"/>
      <c r="E53" s="114"/>
      <c r="F53" s="114"/>
      <c r="G53" s="114"/>
      <c r="H53" s="114"/>
    </row>
    <row r="54" spans="1:9" x14ac:dyDescent="0.25">
      <c r="B54" s="114" t="s">
        <v>328</v>
      </c>
      <c r="C54" s="114"/>
      <c r="D54" s="114"/>
      <c r="E54" s="114"/>
      <c r="F54" s="114"/>
      <c r="G54" s="114"/>
      <c r="H54" s="114"/>
    </row>
    <row r="55" spans="1:9" s="96" customFormat="1" x14ac:dyDescent="0.25"/>
  </sheetData>
  <sheetProtection algorithmName="SHA-512" hashValue="lSSu9p8Ktj5zHJLB1FrA6sJllRTZF9wPsZtwLbwG3IWWzEIFXD2kjHnDruGTlrgzb2TXTdJLEYvfaIEH/0EJ6A==" saltValue="Y5GnItT4NmuU0QvRDS17eQ==" spinCount="100000" sheet="1" formatCells="0" formatColumns="0" formatRows="0" insertColumns="0" insertRows="0" insertHyperlinks="0" deleteColumns="0" deleteRows="0" sort="0" autoFilter="0" pivotTables="0"/>
  <mergeCells count="12">
    <mergeCell ref="B51:G51"/>
    <mergeCell ref="B49:F49"/>
    <mergeCell ref="B2:H2"/>
    <mergeCell ref="D5:G5"/>
    <mergeCell ref="D13:G13"/>
    <mergeCell ref="D23:G23"/>
    <mergeCell ref="B47:F47"/>
    <mergeCell ref="B48:F48"/>
    <mergeCell ref="B10:F10"/>
    <mergeCell ref="B11:F11"/>
    <mergeCell ref="B12:F12"/>
    <mergeCell ref="B22:G2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3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F1EB4-EBFC-4810-AA7E-9C4D6596D253}">
  <sheetPr codeName="Planilha3">
    <tabColor theme="9" tint="0.79998168889431442"/>
    <pageSetUpPr fitToPage="1"/>
  </sheetPr>
  <dimension ref="A1:I13"/>
  <sheetViews>
    <sheetView workbookViewId="0">
      <selection activeCell="J28" sqref="J28"/>
    </sheetView>
  </sheetViews>
  <sheetFormatPr defaultRowHeight="15" x14ac:dyDescent="0.25"/>
  <cols>
    <col min="1" max="1" width="5.85546875" customWidth="1"/>
    <col min="2" max="2" width="41.7109375" customWidth="1"/>
    <col min="4" max="9" width="14" customWidth="1"/>
  </cols>
  <sheetData>
    <row r="1" spans="1:9" ht="30" x14ac:dyDescent="0.25">
      <c r="A1" s="1"/>
      <c r="B1" s="70" t="s">
        <v>0</v>
      </c>
      <c r="C1" s="70" t="s">
        <v>1</v>
      </c>
      <c r="D1" s="69" t="s">
        <v>2</v>
      </c>
      <c r="E1" s="71" t="s">
        <v>3</v>
      </c>
      <c r="F1" s="71" t="s">
        <v>4</v>
      </c>
      <c r="G1" s="71" t="s">
        <v>5</v>
      </c>
      <c r="H1" s="71" t="s">
        <v>6</v>
      </c>
      <c r="I1" s="69" t="s">
        <v>7</v>
      </c>
    </row>
    <row r="2" spans="1:9" x14ac:dyDescent="0.25">
      <c r="A2" s="33">
        <v>1</v>
      </c>
      <c r="B2" s="32" t="s">
        <v>242</v>
      </c>
      <c r="C2" s="32">
        <v>1</v>
      </c>
      <c r="D2" s="31">
        <v>1852.92</v>
      </c>
      <c r="E2" s="8"/>
      <c r="F2" s="8">
        <f>D2*0.3</f>
        <v>555.87599999999998</v>
      </c>
      <c r="G2" s="9"/>
      <c r="H2" s="9"/>
      <c r="I2" s="3">
        <f>C2*(D2+E2+F2+G2+H2)</f>
        <v>2408.7960000000003</v>
      </c>
    </row>
    <row r="3" spans="1:9" x14ac:dyDescent="0.25">
      <c r="A3" s="33">
        <v>2</v>
      </c>
      <c r="B3" s="32" t="s">
        <v>243</v>
      </c>
      <c r="C3" s="32">
        <v>4</v>
      </c>
      <c r="D3" s="31">
        <v>2403.41</v>
      </c>
      <c r="E3" s="8"/>
      <c r="F3" s="8">
        <f t="shared" ref="F3:F11" si="0">D3*0.3</f>
        <v>721.02299999999991</v>
      </c>
      <c r="G3" s="9"/>
      <c r="H3" s="9">
        <f>((D3+E3+F3+G3)/220)*12</f>
        <v>170.4236181818182</v>
      </c>
      <c r="I3" s="3">
        <f t="shared" ref="I3:I9" si="1">C3*(D3+E3+F3+G3)</f>
        <v>12497.732</v>
      </c>
    </row>
    <row r="4" spans="1:9" x14ac:dyDescent="0.25">
      <c r="A4" s="33">
        <v>3</v>
      </c>
      <c r="B4" s="32" t="s">
        <v>244</v>
      </c>
      <c r="C4" s="32">
        <v>2</v>
      </c>
      <c r="D4" s="31">
        <f>D3</f>
        <v>2403.41</v>
      </c>
      <c r="E4" s="8">
        <f>D4*0.2</f>
        <v>480.68200000000002</v>
      </c>
      <c r="F4" s="8">
        <f t="shared" si="0"/>
        <v>721.02299999999991</v>
      </c>
      <c r="G4" s="9"/>
      <c r="H4" s="9">
        <f>((D4+E4+F4+G4)/220)*12</f>
        <v>196.64263636363637</v>
      </c>
      <c r="I4" s="3">
        <f t="shared" si="1"/>
        <v>7210.23</v>
      </c>
    </row>
    <row r="5" spans="1:9" ht="15.75" customHeight="1" x14ac:dyDescent="0.25">
      <c r="A5" s="33">
        <v>4</v>
      </c>
      <c r="B5" s="32" t="s">
        <v>245</v>
      </c>
      <c r="C5" s="32">
        <v>2</v>
      </c>
      <c r="D5" s="31">
        <v>3155.11</v>
      </c>
      <c r="E5" s="8"/>
      <c r="F5" s="8">
        <f t="shared" si="0"/>
        <v>946.53300000000002</v>
      </c>
      <c r="G5" s="9"/>
      <c r="H5" s="9">
        <f>((D5+E5+F5+G5)/220)*12</f>
        <v>223.72598181818182</v>
      </c>
      <c r="I5" s="3">
        <f t="shared" si="1"/>
        <v>8203.2860000000001</v>
      </c>
    </row>
    <row r="6" spans="1:9" x14ac:dyDescent="0.25">
      <c r="A6" s="33">
        <v>5</v>
      </c>
      <c r="B6" s="32" t="s">
        <v>246</v>
      </c>
      <c r="C6" s="32">
        <v>3</v>
      </c>
      <c r="D6" s="31">
        <v>1852.92</v>
      </c>
      <c r="E6" s="8"/>
      <c r="F6" s="8">
        <f t="shared" si="0"/>
        <v>555.87599999999998</v>
      </c>
      <c r="G6" s="9"/>
      <c r="H6" s="9"/>
      <c r="I6" s="3">
        <f t="shared" si="1"/>
        <v>7226.3880000000008</v>
      </c>
    </row>
    <row r="7" spans="1:9" x14ac:dyDescent="0.25">
      <c r="A7" s="33">
        <v>6</v>
      </c>
      <c r="B7" s="32" t="s">
        <v>247</v>
      </c>
      <c r="C7" s="32">
        <v>4</v>
      </c>
      <c r="D7" s="31">
        <f>D6</f>
        <v>1852.92</v>
      </c>
      <c r="E7" s="8">
        <f>((D7/220)*0.2)*105</f>
        <v>176.86963636363637</v>
      </c>
      <c r="F7" s="8">
        <f t="shared" si="0"/>
        <v>555.87599999999998</v>
      </c>
      <c r="G7" s="9"/>
      <c r="H7" s="9"/>
      <c r="I7" s="3">
        <f t="shared" si="1"/>
        <v>10342.662545454546</v>
      </c>
    </row>
    <row r="8" spans="1:9" x14ac:dyDescent="0.25">
      <c r="A8" s="33">
        <v>7</v>
      </c>
      <c r="B8" s="32" t="s">
        <v>248</v>
      </c>
      <c r="C8" s="32">
        <v>2</v>
      </c>
      <c r="D8" s="31">
        <v>1574.77</v>
      </c>
      <c r="E8" s="8"/>
      <c r="F8" s="8">
        <f t="shared" si="0"/>
        <v>472.43099999999998</v>
      </c>
      <c r="G8" s="9"/>
      <c r="H8" s="9"/>
      <c r="I8" s="3">
        <f t="shared" si="1"/>
        <v>4094.402</v>
      </c>
    </row>
    <row r="9" spans="1:9" x14ac:dyDescent="0.25">
      <c r="A9" s="33">
        <v>8</v>
      </c>
      <c r="B9" s="32" t="s">
        <v>249</v>
      </c>
      <c r="C9" s="32">
        <v>2</v>
      </c>
      <c r="D9" s="31">
        <f>D8</f>
        <v>1574.77</v>
      </c>
      <c r="E9" s="8">
        <f>((D9/220)*0.2)*105</f>
        <v>150.31895454545455</v>
      </c>
      <c r="F9" s="8">
        <f t="shared" si="0"/>
        <v>472.43099999999998</v>
      </c>
      <c r="G9" s="9"/>
      <c r="H9" s="9"/>
      <c r="I9" s="3">
        <f t="shared" si="1"/>
        <v>4395.0399090909086</v>
      </c>
    </row>
    <row r="10" spans="1:9" x14ac:dyDescent="0.25">
      <c r="A10" s="33">
        <v>9</v>
      </c>
      <c r="B10" s="32"/>
      <c r="C10" s="32"/>
      <c r="D10" s="31"/>
      <c r="E10" s="8"/>
      <c r="F10" s="8">
        <f t="shared" si="0"/>
        <v>0</v>
      </c>
      <c r="G10" s="9"/>
      <c r="H10" s="9"/>
      <c r="I10" s="3">
        <f>C10*(D10+E10+F10+G10+H10)</f>
        <v>0</v>
      </c>
    </row>
    <row r="11" spans="1:9" x14ac:dyDescent="0.25">
      <c r="A11" s="33">
        <v>10</v>
      </c>
      <c r="B11" s="32"/>
      <c r="C11" s="32"/>
      <c r="D11" s="31"/>
      <c r="E11" s="8"/>
      <c r="F11" s="8">
        <f t="shared" si="0"/>
        <v>0</v>
      </c>
      <c r="G11" s="9"/>
      <c r="H11" s="9"/>
      <c r="I11" s="3">
        <f>C11*(D11+E11+F11+G11+H11)</f>
        <v>0</v>
      </c>
    </row>
    <row r="12" spans="1:9" x14ac:dyDescent="0.25">
      <c r="A12" s="33">
        <v>11</v>
      </c>
      <c r="B12" s="32"/>
      <c r="C12" s="32"/>
      <c r="D12" s="31"/>
      <c r="E12" s="8"/>
      <c r="F12" s="8">
        <f>D12*0.3</f>
        <v>0</v>
      </c>
      <c r="G12" s="9"/>
      <c r="H12" s="9"/>
      <c r="I12" s="3">
        <f>C12*(D12+E12+F12+G12+H12)</f>
        <v>0</v>
      </c>
    </row>
    <row r="13" spans="1:9" ht="15.75" thickBot="1" x14ac:dyDescent="0.3">
      <c r="A13" s="4"/>
      <c r="B13" s="5" t="s">
        <v>8</v>
      </c>
      <c r="C13" s="34">
        <f>SUM(C2:C12)</f>
        <v>20</v>
      </c>
      <c r="E13" s="6"/>
      <c r="F13" s="6"/>
      <c r="G13" s="6"/>
      <c r="H13" s="6"/>
      <c r="I13" s="7">
        <f>SUM(I2:I12)</f>
        <v>56378.53645454545</v>
      </c>
    </row>
  </sheetData>
  <sheetProtection algorithmName="SHA-512" hashValue="BaMSYzW7EWaG/6s9/y6k2sNX+tQeJZFiMi/SvH3X+MdTyKNwbDKTk8jgItp6RqKh0o/lLyHm1x2yye8c88OcPQ==" saltValue="2opwIDpDuj2MTTBlV+snIA==" spinCount="100000" sheet="1" objects="1" scenarios="1"/>
  <printOptions horizontalCentered="1"/>
  <pageMargins left="0.51181102362204722" right="0.51181102362204722" top="0.78740157480314965" bottom="0.78740157480314965" header="0.31496062992125984" footer="0.31496062992125984"/>
  <pageSetup paperSize="9" scale="97" fitToHeight="0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F038C-0779-4048-A3F3-BDE1B0341407}">
  <sheetPr codeName="Planilha4">
    <tabColor theme="9" tint="0.79998168889431442"/>
    <pageSetUpPr fitToPage="1"/>
  </sheetPr>
  <dimension ref="A1:D102"/>
  <sheetViews>
    <sheetView topLeftCell="A16" zoomScaleNormal="100" workbookViewId="0">
      <selection activeCell="L38" sqref="L38"/>
    </sheetView>
  </sheetViews>
  <sheetFormatPr defaultRowHeight="15" x14ac:dyDescent="0.25"/>
  <cols>
    <col min="1" max="1" width="8.85546875" customWidth="1"/>
    <col min="2" max="2" width="48.85546875" customWidth="1"/>
    <col min="3" max="3" width="8.7109375" customWidth="1"/>
    <col min="4" max="4" width="16.85546875" customWidth="1"/>
  </cols>
  <sheetData>
    <row r="1" spans="1:4" x14ac:dyDescent="0.25">
      <c r="A1" s="154" t="s">
        <v>319</v>
      </c>
      <c r="B1" s="154"/>
      <c r="C1" s="154"/>
      <c r="D1" s="154"/>
    </row>
    <row r="3" spans="1:4" x14ac:dyDescent="0.25">
      <c r="A3" s="155" t="s">
        <v>9</v>
      </c>
      <c r="B3" s="155"/>
      <c r="C3" s="155"/>
      <c r="D3" s="155"/>
    </row>
    <row r="4" spans="1:4" x14ac:dyDescent="0.25">
      <c r="A4" s="12"/>
      <c r="B4" s="13"/>
      <c r="C4" s="2" t="s">
        <v>10</v>
      </c>
      <c r="D4" s="14" t="s">
        <v>11</v>
      </c>
    </row>
    <row r="5" spans="1:4" x14ac:dyDescent="0.25">
      <c r="A5" s="12" t="s">
        <v>12</v>
      </c>
      <c r="B5" s="13" t="s">
        <v>13</v>
      </c>
      <c r="C5" s="12">
        <f>'2.1 Cargos Semafórica'!C2</f>
        <v>1</v>
      </c>
      <c r="D5" s="15">
        <f>('2.1 Cargos Semafórica'!D2)*C5</f>
        <v>1852.92</v>
      </c>
    </row>
    <row r="6" spans="1:4" x14ac:dyDescent="0.25">
      <c r="A6" s="12" t="s">
        <v>14</v>
      </c>
      <c r="B6" s="13" t="s">
        <v>15</v>
      </c>
      <c r="C6" s="12"/>
      <c r="D6" s="15">
        <f>('2.1 Cargos Semafórica'!F2)*C5</f>
        <v>555.87599999999998</v>
      </c>
    </row>
    <row r="7" spans="1:4" x14ac:dyDescent="0.25">
      <c r="A7" s="12" t="s">
        <v>16</v>
      </c>
      <c r="B7" s="13" t="s">
        <v>17</v>
      </c>
      <c r="C7" s="12"/>
      <c r="D7" s="15">
        <f>('2.1 Cargos Semafórica'!G2)*C5</f>
        <v>0</v>
      </c>
    </row>
    <row r="8" spans="1:4" x14ac:dyDescent="0.25">
      <c r="A8" s="12" t="s">
        <v>18</v>
      </c>
      <c r="B8" s="13" t="s">
        <v>19</v>
      </c>
      <c r="C8" s="12"/>
      <c r="D8" s="15">
        <f>('2.1 Cargos Semafórica'!E2)*C5</f>
        <v>0</v>
      </c>
    </row>
    <row r="9" spans="1:4" x14ac:dyDescent="0.25">
      <c r="A9" s="12" t="s">
        <v>20</v>
      </c>
      <c r="B9" s="13" t="s">
        <v>21</v>
      </c>
      <c r="C9" s="12"/>
      <c r="D9" s="15">
        <f>('2.1 Cargos Semafórica'!H2)*C5</f>
        <v>0</v>
      </c>
    </row>
    <row r="10" spans="1:4" x14ac:dyDescent="0.25">
      <c r="A10" s="12" t="s">
        <v>22</v>
      </c>
      <c r="B10" s="13" t="s">
        <v>23</v>
      </c>
      <c r="C10" s="12"/>
      <c r="D10" s="15">
        <f>('2.1 Cargos Semafórica'!H2)*C5</f>
        <v>0</v>
      </c>
    </row>
    <row r="11" spans="1:4" x14ac:dyDescent="0.25">
      <c r="A11" s="12" t="s">
        <v>24</v>
      </c>
      <c r="B11" s="13" t="s">
        <v>25</v>
      </c>
      <c r="C11" s="12"/>
      <c r="D11" s="15">
        <f>(D5*6%)+(D17*C5)/10</f>
        <v>172.3272</v>
      </c>
    </row>
    <row r="12" spans="1:4" x14ac:dyDescent="0.25">
      <c r="A12" s="10"/>
      <c r="B12" s="16" t="s">
        <v>26</v>
      </c>
      <c r="D12" s="17">
        <f>SUM(D5:D10)-D11</f>
        <v>2236.4688000000001</v>
      </c>
    </row>
    <row r="13" spans="1:4" x14ac:dyDescent="0.25">
      <c r="A13" s="10"/>
      <c r="D13" s="11"/>
    </row>
    <row r="14" spans="1:4" x14ac:dyDescent="0.25">
      <c r="A14" s="155" t="s">
        <v>27</v>
      </c>
      <c r="B14" s="155"/>
      <c r="C14" s="155"/>
      <c r="D14" s="155"/>
    </row>
    <row r="15" spans="1:4" x14ac:dyDescent="0.25">
      <c r="A15" s="12"/>
      <c r="B15" s="13"/>
      <c r="C15" s="12" t="s">
        <v>10</v>
      </c>
      <c r="D15" s="15" t="s">
        <v>11</v>
      </c>
    </row>
    <row r="16" spans="1:4" x14ac:dyDescent="0.25">
      <c r="A16" s="12" t="s">
        <v>12</v>
      </c>
      <c r="B16" s="13" t="s">
        <v>28</v>
      </c>
      <c r="C16" s="12">
        <v>42</v>
      </c>
      <c r="D16" s="15">
        <f>5.18*C16</f>
        <v>217.56</v>
      </c>
    </row>
    <row r="17" spans="1:4" x14ac:dyDescent="0.25">
      <c r="A17" s="12" t="s">
        <v>14</v>
      </c>
      <c r="B17" s="13" t="s">
        <v>29</v>
      </c>
      <c r="C17" s="12">
        <v>21</v>
      </c>
      <c r="D17" s="15">
        <f>29.12*C17</f>
        <v>611.52</v>
      </c>
    </row>
    <row r="18" spans="1:4" x14ac:dyDescent="0.25">
      <c r="A18" s="12" t="s">
        <v>16</v>
      </c>
      <c r="B18" s="13" t="s">
        <v>30</v>
      </c>
      <c r="C18" s="12"/>
      <c r="D18" s="15"/>
    </row>
    <row r="19" spans="1:4" x14ac:dyDescent="0.25">
      <c r="A19" s="12" t="s">
        <v>18</v>
      </c>
      <c r="B19" s="13" t="s">
        <v>31</v>
      </c>
      <c r="C19" s="12"/>
      <c r="D19" s="15"/>
    </row>
    <row r="20" spans="1:4" x14ac:dyDescent="0.25">
      <c r="A20" s="12" t="s">
        <v>32</v>
      </c>
      <c r="B20" s="13" t="s">
        <v>33</v>
      </c>
      <c r="C20" s="12"/>
      <c r="D20" s="15"/>
    </row>
    <row r="21" spans="1:4" x14ac:dyDescent="0.25">
      <c r="A21" s="12" t="s">
        <v>34</v>
      </c>
      <c r="B21" s="13" t="s">
        <v>35</v>
      </c>
      <c r="C21" s="12"/>
      <c r="D21" s="15"/>
    </row>
    <row r="22" spans="1:4" x14ac:dyDescent="0.25">
      <c r="A22" s="10"/>
      <c r="B22" s="16" t="s">
        <v>26</v>
      </c>
      <c r="D22" s="17">
        <f>C5*(D16+D17)</f>
        <v>829.07999999999993</v>
      </c>
    </row>
    <row r="23" spans="1:4" x14ac:dyDescent="0.25">
      <c r="A23" s="10"/>
      <c r="D23" s="11"/>
    </row>
    <row r="24" spans="1:4" x14ac:dyDescent="0.25">
      <c r="A24" s="155" t="s">
        <v>36</v>
      </c>
      <c r="B24" s="155"/>
      <c r="C24" s="155"/>
      <c r="D24" s="155"/>
    </row>
    <row r="25" spans="1:4" x14ac:dyDescent="0.25">
      <c r="A25" s="12"/>
      <c r="B25" s="13"/>
      <c r="C25" s="12" t="s">
        <v>10</v>
      </c>
      <c r="D25" s="15" t="s">
        <v>11</v>
      </c>
    </row>
    <row r="26" spans="1:4" x14ac:dyDescent="0.25">
      <c r="A26" s="12" t="s">
        <v>12</v>
      </c>
      <c r="B26" s="13" t="s">
        <v>292</v>
      </c>
      <c r="C26" s="12">
        <f>C5</f>
        <v>1</v>
      </c>
      <c r="D26" s="120"/>
    </row>
    <row r="27" spans="1:4" x14ac:dyDescent="0.25">
      <c r="A27" s="12" t="s">
        <v>14</v>
      </c>
      <c r="B27" s="13" t="s">
        <v>37</v>
      </c>
      <c r="C27" s="12"/>
      <c r="D27" s="15"/>
    </row>
    <row r="28" spans="1:4" x14ac:dyDescent="0.25">
      <c r="A28" s="12" t="s">
        <v>16</v>
      </c>
      <c r="B28" s="13" t="s">
        <v>38</v>
      </c>
      <c r="C28" s="12"/>
      <c r="D28" s="15"/>
    </row>
    <row r="29" spans="1:4" x14ac:dyDescent="0.25">
      <c r="A29" s="12" t="s">
        <v>18</v>
      </c>
      <c r="B29" s="13" t="s">
        <v>39</v>
      </c>
      <c r="C29" s="13"/>
      <c r="D29" s="18"/>
    </row>
    <row r="30" spans="1:4" x14ac:dyDescent="0.25">
      <c r="A30" s="10"/>
      <c r="B30" s="16" t="s">
        <v>26</v>
      </c>
      <c r="D30" s="17">
        <f>C26*D26</f>
        <v>0</v>
      </c>
    </row>
    <row r="31" spans="1:4" x14ac:dyDescent="0.25">
      <c r="A31" s="10"/>
      <c r="D31" s="11"/>
    </row>
    <row r="32" spans="1:4" x14ac:dyDescent="0.25">
      <c r="A32" s="155" t="s">
        <v>40</v>
      </c>
      <c r="B32" s="155"/>
      <c r="C32" s="155"/>
      <c r="D32" s="155"/>
    </row>
    <row r="33" spans="1:4" x14ac:dyDescent="0.25">
      <c r="A33" s="12" t="s">
        <v>41</v>
      </c>
      <c r="B33" s="13"/>
      <c r="C33" s="2" t="s">
        <v>10</v>
      </c>
      <c r="D33" s="14" t="s">
        <v>11</v>
      </c>
    </row>
    <row r="34" spans="1:4" x14ac:dyDescent="0.25">
      <c r="A34" s="12" t="s">
        <v>12</v>
      </c>
      <c r="B34" s="13" t="s">
        <v>42</v>
      </c>
      <c r="C34" s="19">
        <v>0.2</v>
      </c>
      <c r="D34" s="15">
        <f>D12*C34</f>
        <v>447.29376000000002</v>
      </c>
    </row>
    <row r="35" spans="1:4" x14ac:dyDescent="0.25">
      <c r="A35" s="12" t="s">
        <v>14</v>
      </c>
      <c r="B35" s="13" t="s">
        <v>43</v>
      </c>
      <c r="C35" s="19">
        <v>1.4999999999999999E-2</v>
      </c>
      <c r="D35" s="15">
        <f>D12*C35</f>
        <v>33.547032000000002</v>
      </c>
    </row>
    <row r="36" spans="1:4" x14ac:dyDescent="0.25">
      <c r="A36" s="12" t="s">
        <v>16</v>
      </c>
      <c r="B36" s="13" t="s">
        <v>44</v>
      </c>
      <c r="C36" s="19">
        <v>0.01</v>
      </c>
      <c r="D36" s="15">
        <f>D12*C36</f>
        <v>22.364688000000001</v>
      </c>
    </row>
    <row r="37" spans="1:4" x14ac:dyDescent="0.25">
      <c r="A37" s="12" t="s">
        <v>18</v>
      </c>
      <c r="B37" s="13" t="s">
        <v>45</v>
      </c>
      <c r="C37" s="19">
        <v>2E-3</v>
      </c>
      <c r="D37" s="15">
        <f>D12*C37</f>
        <v>4.4729376000000007</v>
      </c>
    </row>
    <row r="38" spans="1:4" x14ac:dyDescent="0.25">
      <c r="A38" s="12" t="s">
        <v>20</v>
      </c>
      <c r="B38" s="13" t="s">
        <v>46</v>
      </c>
      <c r="C38" s="19">
        <v>2.5000000000000001E-2</v>
      </c>
      <c r="D38" s="15">
        <f>D12*C38</f>
        <v>55.911720000000003</v>
      </c>
    </row>
    <row r="39" spans="1:4" x14ac:dyDescent="0.25">
      <c r="A39" s="12" t="s">
        <v>22</v>
      </c>
      <c r="B39" s="13" t="s">
        <v>47</v>
      </c>
      <c r="C39" s="19">
        <v>0.08</v>
      </c>
      <c r="D39" s="15">
        <f>D12*C39</f>
        <v>178.91750400000001</v>
      </c>
    </row>
    <row r="40" spans="1:4" x14ac:dyDescent="0.25">
      <c r="A40" s="12" t="s">
        <v>24</v>
      </c>
      <c r="B40" s="13" t="s">
        <v>48</v>
      </c>
      <c r="C40" s="19">
        <v>0.03</v>
      </c>
      <c r="D40" s="15">
        <f>D12*C40</f>
        <v>67.094064000000003</v>
      </c>
    </row>
    <row r="41" spans="1:4" x14ac:dyDescent="0.25">
      <c r="A41" s="12" t="s">
        <v>49</v>
      </c>
      <c r="B41" s="13" t="s">
        <v>50</v>
      </c>
      <c r="C41" s="19">
        <v>6.0000000000000001E-3</v>
      </c>
      <c r="D41" s="15">
        <f>D12*C41</f>
        <v>13.418812800000001</v>
      </c>
    </row>
    <row r="42" spans="1:4" x14ac:dyDescent="0.25">
      <c r="A42" s="10"/>
      <c r="B42" s="16" t="s">
        <v>51</v>
      </c>
      <c r="D42" s="17">
        <f>SUM(D34:D41)</f>
        <v>823.02051840000001</v>
      </c>
    </row>
    <row r="43" spans="1:4" x14ac:dyDescent="0.25">
      <c r="A43" s="10"/>
      <c r="D43" s="11"/>
    </row>
    <row r="44" spans="1:4" x14ac:dyDescent="0.25">
      <c r="A44" s="12" t="s">
        <v>52</v>
      </c>
      <c r="B44" s="16" t="s">
        <v>53</v>
      </c>
      <c r="C44" s="2" t="s">
        <v>10</v>
      </c>
      <c r="D44" s="14" t="s">
        <v>11</v>
      </c>
    </row>
    <row r="45" spans="1:4" x14ac:dyDescent="0.25">
      <c r="A45" s="12" t="s">
        <v>12</v>
      </c>
      <c r="B45" s="13" t="s">
        <v>54</v>
      </c>
      <c r="C45" s="19">
        <v>8.3299999999999999E-2</v>
      </c>
      <c r="D45" s="15">
        <f>D12*C45</f>
        <v>186.29785104000001</v>
      </c>
    </row>
    <row r="46" spans="1:4" x14ac:dyDescent="0.25">
      <c r="A46" s="12" t="s">
        <v>14</v>
      </c>
      <c r="B46" s="13" t="s">
        <v>55</v>
      </c>
      <c r="C46" s="19">
        <v>4.1799999999999997E-2</v>
      </c>
      <c r="D46" s="15">
        <f>D12*C46</f>
        <v>93.484395839999991</v>
      </c>
    </row>
    <row r="47" spans="1:4" x14ac:dyDescent="0.25">
      <c r="A47" s="10"/>
      <c r="B47" s="16" t="s">
        <v>56</v>
      </c>
      <c r="D47" s="17">
        <f>SUM(D45:D46)</f>
        <v>279.78224688</v>
      </c>
    </row>
    <row r="48" spans="1:4" x14ac:dyDescent="0.25">
      <c r="A48" s="10"/>
      <c r="D48" s="11"/>
    </row>
    <row r="49" spans="1:4" x14ac:dyDescent="0.25">
      <c r="A49" s="12" t="s">
        <v>57</v>
      </c>
      <c r="B49" s="16" t="s">
        <v>58</v>
      </c>
      <c r="C49" s="2" t="s">
        <v>10</v>
      </c>
      <c r="D49" s="14" t="s">
        <v>11</v>
      </c>
    </row>
    <row r="50" spans="1:4" x14ac:dyDescent="0.25">
      <c r="A50" s="12" t="s">
        <v>12</v>
      </c>
      <c r="B50" s="13" t="s">
        <v>59</v>
      </c>
      <c r="C50" s="19">
        <v>1E-3</v>
      </c>
      <c r="D50" s="15">
        <f>D12*C50</f>
        <v>2.2364688000000004</v>
      </c>
    </row>
    <row r="51" spans="1:4" x14ac:dyDescent="0.25">
      <c r="A51" s="12" t="s">
        <v>14</v>
      </c>
      <c r="B51" s="13" t="s">
        <v>55</v>
      </c>
      <c r="C51" s="19">
        <v>1E-4</v>
      </c>
      <c r="D51" s="15">
        <f>D12*C51</f>
        <v>0.22364688000000002</v>
      </c>
    </row>
    <row r="52" spans="1:4" x14ac:dyDescent="0.25">
      <c r="A52" s="10"/>
      <c r="B52" s="16" t="s">
        <v>60</v>
      </c>
      <c r="D52" s="17">
        <f>SUM(D50:D51)</f>
        <v>2.4601156800000004</v>
      </c>
    </row>
    <row r="53" spans="1:4" x14ac:dyDescent="0.25">
      <c r="A53" s="10"/>
      <c r="D53" s="11"/>
    </row>
    <row r="54" spans="1:4" x14ac:dyDescent="0.25">
      <c r="A54" s="12" t="s">
        <v>61</v>
      </c>
      <c r="B54" s="16" t="s">
        <v>62</v>
      </c>
      <c r="C54" s="2" t="s">
        <v>10</v>
      </c>
      <c r="D54" s="14" t="s">
        <v>11</v>
      </c>
    </row>
    <row r="55" spans="1:4" x14ac:dyDescent="0.25">
      <c r="A55" s="12" t="s">
        <v>12</v>
      </c>
      <c r="B55" s="13" t="s">
        <v>63</v>
      </c>
      <c r="C55" s="19">
        <v>4.1999999999999997E-3</v>
      </c>
      <c r="D55" s="15">
        <f>D12*C55</f>
        <v>9.3931689600000006</v>
      </c>
    </row>
    <row r="56" spans="1:4" x14ac:dyDescent="0.25">
      <c r="A56" s="12" t="s">
        <v>14</v>
      </c>
      <c r="B56" s="13" t="s">
        <v>64</v>
      </c>
      <c r="C56" s="19">
        <v>2.9999999999999997E-4</v>
      </c>
      <c r="D56" s="15">
        <f>D12*C56</f>
        <v>0.67094063999999998</v>
      </c>
    </row>
    <row r="57" spans="1:4" x14ac:dyDescent="0.25">
      <c r="A57" s="12" t="s">
        <v>16</v>
      </c>
      <c r="B57" s="13" t="s">
        <v>65</v>
      </c>
      <c r="C57" s="19">
        <v>2.1499999999999998E-2</v>
      </c>
      <c r="D57" s="15">
        <f>D12*C57</f>
        <v>48.084079199999998</v>
      </c>
    </row>
    <row r="58" spans="1:4" x14ac:dyDescent="0.25">
      <c r="A58" s="12" t="s">
        <v>18</v>
      </c>
      <c r="B58" s="13" t="s">
        <v>66</v>
      </c>
      <c r="C58" s="19">
        <v>1.9400000000000001E-2</v>
      </c>
      <c r="D58" s="15">
        <f>D12*C58</f>
        <v>43.387494720000007</v>
      </c>
    </row>
    <row r="59" spans="1:4" x14ac:dyDescent="0.25">
      <c r="A59" s="12" t="s">
        <v>20</v>
      </c>
      <c r="B59" s="13" t="s">
        <v>55</v>
      </c>
      <c r="C59" s="19">
        <v>7.1000000000000004E-3</v>
      </c>
      <c r="D59" s="15">
        <f>D12*C59</f>
        <v>15.878928480000001</v>
      </c>
    </row>
    <row r="60" spans="1:4" x14ac:dyDescent="0.25">
      <c r="A60" s="12" t="s">
        <v>22</v>
      </c>
      <c r="B60" s="13" t="s">
        <v>65</v>
      </c>
      <c r="C60" s="19">
        <v>2.1499999999999998E-2</v>
      </c>
      <c r="D60" s="15">
        <f>D12*C60</f>
        <v>48.084079199999998</v>
      </c>
    </row>
    <row r="61" spans="1:4" x14ac:dyDescent="0.25">
      <c r="A61" s="10"/>
      <c r="B61" s="16" t="s">
        <v>67</v>
      </c>
      <c r="D61" s="17">
        <f>SUM(D55:D60)</f>
        <v>165.4986912</v>
      </c>
    </row>
    <row r="62" spans="1:4" x14ac:dyDescent="0.25">
      <c r="A62" s="10"/>
      <c r="D62" s="11"/>
    </row>
    <row r="63" spans="1:4" x14ac:dyDescent="0.25">
      <c r="A63" s="12" t="s">
        <v>68</v>
      </c>
      <c r="B63" s="16" t="s">
        <v>69</v>
      </c>
      <c r="C63" s="2" t="s">
        <v>10</v>
      </c>
      <c r="D63" s="14" t="s">
        <v>11</v>
      </c>
    </row>
    <row r="64" spans="1:4" x14ac:dyDescent="0.25">
      <c r="A64" s="12" t="s">
        <v>12</v>
      </c>
      <c r="B64" s="13" t="s">
        <v>70</v>
      </c>
      <c r="C64" s="19">
        <v>9.0749999999999997E-2</v>
      </c>
      <c r="D64" s="15">
        <f>D12*C64</f>
        <v>202.95954359999999</v>
      </c>
    </row>
    <row r="65" spans="1:4" x14ac:dyDescent="0.25">
      <c r="A65" s="12" t="s">
        <v>14</v>
      </c>
      <c r="B65" s="13" t="s">
        <v>71</v>
      </c>
      <c r="C65" s="19">
        <v>1.66E-2</v>
      </c>
      <c r="D65" s="15">
        <f>D12*C65</f>
        <v>37.125382080000001</v>
      </c>
    </row>
    <row r="66" spans="1:4" x14ac:dyDescent="0.25">
      <c r="A66" s="12" t="s">
        <v>16</v>
      </c>
      <c r="B66" s="13" t="s">
        <v>72</v>
      </c>
      <c r="C66" s="19">
        <v>8.0000000000000004E-4</v>
      </c>
      <c r="D66" s="15">
        <f>D12*C66</f>
        <v>1.7891750400000002</v>
      </c>
    </row>
    <row r="67" spans="1:4" x14ac:dyDescent="0.25">
      <c r="A67" s="12" t="s">
        <v>18</v>
      </c>
      <c r="B67" s="13" t="s">
        <v>73</v>
      </c>
      <c r="C67" s="19">
        <v>7.3000000000000001E-3</v>
      </c>
      <c r="D67" s="15">
        <f>D12*C67</f>
        <v>16.32622224</v>
      </c>
    </row>
    <row r="68" spans="1:4" x14ac:dyDescent="0.25">
      <c r="A68" s="12" t="s">
        <v>20</v>
      </c>
      <c r="B68" s="13" t="s">
        <v>74</v>
      </c>
      <c r="C68" s="19">
        <v>2.7000000000000001E-3</v>
      </c>
      <c r="D68" s="15">
        <f>D12*C68</f>
        <v>6.0384657600000002</v>
      </c>
    </row>
    <row r="69" spans="1:4" x14ac:dyDescent="0.25">
      <c r="A69" s="12" t="s">
        <v>22</v>
      </c>
      <c r="B69" s="13" t="s">
        <v>35</v>
      </c>
      <c r="C69" s="19">
        <v>0</v>
      </c>
      <c r="D69" s="15">
        <f>D12*C69</f>
        <v>0</v>
      </c>
    </row>
    <row r="70" spans="1:4" x14ac:dyDescent="0.25">
      <c r="A70" s="10"/>
      <c r="B70" s="16" t="s">
        <v>75</v>
      </c>
      <c r="D70" s="17">
        <f>SUM(D64:D69)</f>
        <v>264.23878872</v>
      </c>
    </row>
    <row r="71" spans="1:4" x14ac:dyDescent="0.25">
      <c r="A71" s="10"/>
      <c r="B71" s="16" t="s">
        <v>55</v>
      </c>
      <c r="D71" s="17">
        <f>D70*36.8%</f>
        <v>97.239874248959993</v>
      </c>
    </row>
    <row r="72" spans="1:4" x14ac:dyDescent="0.25">
      <c r="A72" s="10"/>
      <c r="B72" s="16" t="s">
        <v>76</v>
      </c>
      <c r="D72" s="17">
        <f>SUM(D70:D71)</f>
        <v>361.47866296896001</v>
      </c>
    </row>
    <row r="73" spans="1:4" x14ac:dyDescent="0.25">
      <c r="A73" s="10"/>
      <c r="D73" s="11"/>
    </row>
    <row r="74" spans="1:4" x14ac:dyDescent="0.25">
      <c r="A74" s="20" t="s">
        <v>321</v>
      </c>
      <c r="B74" s="21"/>
      <c r="C74" s="22"/>
      <c r="D74" s="15" t="s">
        <v>11</v>
      </c>
    </row>
    <row r="75" spans="1:4" x14ac:dyDescent="0.25">
      <c r="A75" s="12" t="s">
        <v>41</v>
      </c>
      <c r="B75" s="23" t="s">
        <v>77</v>
      </c>
      <c r="C75" s="22"/>
      <c r="D75" s="18">
        <f>D42</f>
        <v>823.02051840000001</v>
      </c>
    </row>
    <row r="76" spans="1:4" x14ac:dyDescent="0.25">
      <c r="A76" s="12" t="s">
        <v>52</v>
      </c>
      <c r="B76" s="23" t="s">
        <v>78</v>
      </c>
      <c r="C76" s="22"/>
      <c r="D76" s="18">
        <f>D47</f>
        <v>279.78224688</v>
      </c>
    </row>
    <row r="77" spans="1:4" x14ac:dyDescent="0.25">
      <c r="A77" s="12" t="s">
        <v>57</v>
      </c>
      <c r="B77" s="23" t="s">
        <v>79</v>
      </c>
      <c r="C77" s="22"/>
      <c r="D77" s="18">
        <f>D52</f>
        <v>2.4601156800000004</v>
      </c>
    </row>
    <row r="78" spans="1:4" x14ac:dyDescent="0.25">
      <c r="A78" s="12" t="s">
        <v>61</v>
      </c>
      <c r="B78" s="23" t="s">
        <v>80</v>
      </c>
      <c r="C78" s="22"/>
      <c r="D78" s="18">
        <f>D61</f>
        <v>165.4986912</v>
      </c>
    </row>
    <row r="79" spans="1:4" x14ac:dyDescent="0.25">
      <c r="A79" s="12" t="s">
        <v>68</v>
      </c>
      <c r="B79" s="23" t="s">
        <v>81</v>
      </c>
      <c r="C79" s="22"/>
      <c r="D79" s="18">
        <f>D72</f>
        <v>361.47866296896001</v>
      </c>
    </row>
    <row r="80" spans="1:4" x14ac:dyDescent="0.25">
      <c r="A80" s="12" t="s">
        <v>82</v>
      </c>
      <c r="B80" s="23" t="s">
        <v>35</v>
      </c>
      <c r="C80" s="22"/>
      <c r="D80" s="18"/>
    </row>
    <row r="81" spans="1:4" x14ac:dyDescent="0.25">
      <c r="A81" s="10"/>
      <c r="B81" s="16" t="s">
        <v>83</v>
      </c>
      <c r="D81" s="18">
        <f>SUM(D75:D80)</f>
        <v>1632.24023512896</v>
      </c>
    </row>
    <row r="82" spans="1:4" x14ac:dyDescent="0.25">
      <c r="A82" s="10"/>
      <c r="B82" s="5"/>
      <c r="D82" s="11"/>
    </row>
    <row r="83" spans="1:4" x14ac:dyDescent="0.25">
      <c r="A83" s="10"/>
      <c r="B83" s="16" t="s">
        <v>84</v>
      </c>
      <c r="D83" s="17">
        <f>SUM(D12+D22+D30+D81)</f>
        <v>4697.7890351289598</v>
      </c>
    </row>
    <row r="84" spans="1:4" x14ac:dyDescent="0.25">
      <c r="A84" s="10"/>
      <c r="D84" s="11"/>
    </row>
    <row r="85" spans="1:4" x14ac:dyDescent="0.25">
      <c r="A85" s="12"/>
      <c r="B85" s="16" t="s">
        <v>85</v>
      </c>
      <c r="C85" s="2" t="s">
        <v>10</v>
      </c>
      <c r="D85" s="14" t="s">
        <v>11</v>
      </c>
    </row>
    <row r="86" spans="1:4" x14ac:dyDescent="0.25">
      <c r="A86" s="24" t="s">
        <v>12</v>
      </c>
      <c r="B86" s="25" t="s">
        <v>86</v>
      </c>
      <c r="C86" s="88">
        <v>0</v>
      </c>
      <c r="D86" s="67">
        <f>D83*C86</f>
        <v>0</v>
      </c>
    </row>
    <row r="87" spans="1:4" x14ac:dyDescent="0.25">
      <c r="A87" s="24" t="s">
        <v>14</v>
      </c>
      <c r="B87" s="25" t="s">
        <v>87</v>
      </c>
      <c r="C87" s="88">
        <v>0</v>
      </c>
      <c r="D87" s="67">
        <f>(D83+D86)*C87</f>
        <v>0</v>
      </c>
    </row>
    <row r="88" spans="1:4" x14ac:dyDescent="0.25">
      <c r="A88" s="12" t="s">
        <v>16</v>
      </c>
      <c r="B88" s="13" t="s">
        <v>88</v>
      </c>
      <c r="C88" s="95"/>
      <c r="D88" s="67"/>
    </row>
    <row r="89" spans="1:4" x14ac:dyDescent="0.25">
      <c r="A89" s="24" t="s">
        <v>18</v>
      </c>
      <c r="B89" s="25" t="s">
        <v>89</v>
      </c>
      <c r="C89" s="89">
        <v>6.4999999999999997E-3</v>
      </c>
      <c r="D89" s="67">
        <f>($D$83+$D$86+$D$87)*C89</f>
        <v>30.535628728338239</v>
      </c>
    </row>
    <row r="90" spans="1:4" x14ac:dyDescent="0.25">
      <c r="A90" s="24" t="s">
        <v>20</v>
      </c>
      <c r="B90" s="25" t="s">
        <v>90</v>
      </c>
      <c r="C90" s="89">
        <v>0.03</v>
      </c>
      <c r="D90" s="67">
        <f>($D$83+$D$86+$D$87)*C90</f>
        <v>140.93367105386878</v>
      </c>
    </row>
    <row r="91" spans="1:4" x14ac:dyDescent="0.25">
      <c r="A91" s="24" t="s">
        <v>22</v>
      </c>
      <c r="B91" s="25" t="s">
        <v>91</v>
      </c>
      <c r="C91" s="89">
        <v>0.05</v>
      </c>
      <c r="D91" s="67">
        <f>($D$83+$D$86+$D$87)*C91</f>
        <v>234.88945175644801</v>
      </c>
    </row>
    <row r="92" spans="1:4" x14ac:dyDescent="0.25">
      <c r="A92" s="10"/>
      <c r="B92" s="16" t="s">
        <v>83</v>
      </c>
      <c r="D92" s="17">
        <f>SUM(D86:D91)</f>
        <v>406.35875153865504</v>
      </c>
    </row>
    <row r="93" spans="1:4" x14ac:dyDescent="0.25">
      <c r="A93" s="10"/>
      <c r="B93" s="5"/>
      <c r="D93" s="26"/>
    </row>
    <row r="94" spans="1:4" x14ac:dyDescent="0.25">
      <c r="A94" s="10"/>
      <c r="D94" s="11"/>
    </row>
    <row r="95" spans="1:4" x14ac:dyDescent="0.25">
      <c r="A95" s="10"/>
      <c r="B95" s="27" t="s">
        <v>92</v>
      </c>
      <c r="C95" s="22"/>
      <c r="D95" s="28" t="s">
        <v>11</v>
      </c>
    </row>
    <row r="96" spans="1:4" x14ac:dyDescent="0.25">
      <c r="A96" s="10"/>
      <c r="B96" s="23" t="s">
        <v>93</v>
      </c>
      <c r="C96" s="22"/>
      <c r="D96" s="15">
        <f>D12</f>
        <v>2236.4688000000001</v>
      </c>
    </row>
    <row r="97" spans="1:4" x14ac:dyDescent="0.25">
      <c r="A97" s="10"/>
      <c r="B97" s="23" t="s">
        <v>94</v>
      </c>
      <c r="C97" s="22"/>
      <c r="D97" s="15">
        <f>D22</f>
        <v>829.07999999999993</v>
      </c>
    </row>
    <row r="98" spans="1:4" x14ac:dyDescent="0.25">
      <c r="A98" s="10"/>
      <c r="B98" s="23" t="s">
        <v>95</v>
      </c>
      <c r="C98" s="22"/>
      <c r="D98" s="15">
        <f>D30</f>
        <v>0</v>
      </c>
    </row>
    <row r="99" spans="1:4" x14ac:dyDescent="0.25">
      <c r="A99" s="10"/>
      <c r="B99" s="23" t="s">
        <v>96</v>
      </c>
      <c r="C99" s="22"/>
      <c r="D99" s="15">
        <f>D81</f>
        <v>1632.24023512896</v>
      </c>
    </row>
    <row r="100" spans="1:4" x14ac:dyDescent="0.25">
      <c r="A100" s="10"/>
      <c r="B100" s="23" t="s">
        <v>97</v>
      </c>
      <c r="C100" s="22"/>
      <c r="D100" s="15">
        <f>SUM(D96:D99)</f>
        <v>4697.7890351289598</v>
      </c>
    </row>
    <row r="101" spans="1:4" x14ac:dyDescent="0.25">
      <c r="A101" s="10"/>
      <c r="B101" s="23" t="s">
        <v>98</v>
      </c>
      <c r="C101" s="22"/>
      <c r="D101" s="15">
        <f>D92</f>
        <v>406.35875153865504</v>
      </c>
    </row>
    <row r="102" spans="1:4" x14ac:dyDescent="0.25">
      <c r="A102" s="10"/>
      <c r="B102" s="29" t="s">
        <v>83</v>
      </c>
      <c r="C102" s="30"/>
      <c r="D102" s="28">
        <f>SUM(D100:D101)</f>
        <v>5104.147786667615</v>
      </c>
    </row>
  </sheetData>
  <sheetProtection algorithmName="SHA-512" hashValue="kr3F3orTUJimS/cp3r30DGT82Wfis+cJuQlz1XRHahkbE8/Gj+1JsBcUSwZrqk/nKAt7OT9i3MkcUc7GEKQoQg==" saltValue="QPqz/PB7lZxMUFruqmsVaQ==" spinCount="100000" sheet="1" objects="1" scenarios="1"/>
  <mergeCells count="5">
    <mergeCell ref="A1:D1"/>
    <mergeCell ref="A3:D3"/>
    <mergeCell ref="A14:D14"/>
    <mergeCell ref="A24:D24"/>
    <mergeCell ref="A32:D32"/>
  </mergeCells>
  <printOptions horizontalCentered="1"/>
  <pageMargins left="0.51181102362204722" right="0.51181102362204722" top="0.78740157480314965" bottom="0.78740157480314965" header="0.31496062992125984" footer="0.31496062992125984"/>
  <pageSetup paperSize="9" fitToHeight="0" orientation="portrait" verticalDpi="0" r:id="rId1"/>
  <rowBreaks count="2" manualBreakCount="2">
    <brk id="47" max="16383" man="1"/>
    <brk id="9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B70DD-9F15-4506-BD9A-90E5255559CB}">
  <sheetPr codeName="Planilha5">
    <tabColor theme="9" tint="0.79998168889431442"/>
    <pageSetUpPr fitToPage="1"/>
  </sheetPr>
  <dimension ref="A1:D102"/>
  <sheetViews>
    <sheetView zoomScaleNormal="100" workbookViewId="0">
      <selection activeCell="H17" sqref="H17"/>
    </sheetView>
  </sheetViews>
  <sheetFormatPr defaultRowHeight="15" x14ac:dyDescent="0.25"/>
  <cols>
    <col min="1" max="1" width="8.85546875" customWidth="1"/>
    <col min="2" max="2" width="46.7109375" customWidth="1"/>
    <col min="3" max="3" width="8.7109375" customWidth="1"/>
    <col min="4" max="4" width="16.85546875" customWidth="1"/>
  </cols>
  <sheetData>
    <row r="1" spans="1:4" x14ac:dyDescent="0.25">
      <c r="A1" s="154" t="s">
        <v>320</v>
      </c>
      <c r="B1" s="154"/>
      <c r="C1" s="154"/>
      <c r="D1" s="154"/>
    </row>
    <row r="3" spans="1:4" x14ac:dyDescent="0.25">
      <c r="A3" s="155" t="s">
        <v>9</v>
      </c>
      <c r="B3" s="155"/>
      <c r="C3" s="155"/>
      <c r="D3" s="155"/>
    </row>
    <row r="4" spans="1:4" x14ac:dyDescent="0.25">
      <c r="A4" s="12"/>
      <c r="B4" s="13"/>
      <c r="C4" s="2" t="s">
        <v>10</v>
      </c>
      <c r="D4" s="14" t="s">
        <v>11</v>
      </c>
    </row>
    <row r="5" spans="1:4" x14ac:dyDescent="0.25">
      <c r="A5" s="12" t="s">
        <v>12</v>
      </c>
      <c r="B5" s="13" t="s">
        <v>13</v>
      </c>
      <c r="C5" s="12">
        <v>1</v>
      </c>
      <c r="D5" s="15">
        <f>('2.1 Cargos Semafórica'!D3)*C5</f>
        <v>2403.41</v>
      </c>
    </row>
    <row r="6" spans="1:4" x14ac:dyDescent="0.25">
      <c r="A6" s="12" t="s">
        <v>14</v>
      </c>
      <c r="B6" s="13" t="s">
        <v>15</v>
      </c>
      <c r="C6" s="12"/>
      <c r="D6" s="15">
        <f>('2.1 Cargos Semafórica'!F3)*C5</f>
        <v>721.02299999999991</v>
      </c>
    </row>
    <row r="7" spans="1:4" x14ac:dyDescent="0.25">
      <c r="A7" s="12" t="s">
        <v>16</v>
      </c>
      <c r="B7" s="13" t="s">
        <v>17</v>
      </c>
      <c r="C7" s="12"/>
      <c r="D7" s="15">
        <f>('2.1 Cargos Semafórica'!G3)*C5</f>
        <v>0</v>
      </c>
    </row>
    <row r="8" spans="1:4" x14ac:dyDescent="0.25">
      <c r="A8" s="12" t="s">
        <v>18</v>
      </c>
      <c r="B8" s="13" t="s">
        <v>19</v>
      </c>
      <c r="C8" s="12"/>
      <c r="D8" s="15">
        <f>('2.1 Cargos Semafórica'!E3)*C5</f>
        <v>0</v>
      </c>
    </row>
    <row r="9" spans="1:4" x14ac:dyDescent="0.25">
      <c r="A9" s="12" t="s">
        <v>20</v>
      </c>
      <c r="B9" s="13" t="s">
        <v>21</v>
      </c>
      <c r="C9" s="12"/>
      <c r="D9" s="15"/>
    </row>
    <row r="10" spans="1:4" x14ac:dyDescent="0.25">
      <c r="A10" s="12" t="s">
        <v>22</v>
      </c>
      <c r="B10" s="13" t="s">
        <v>23</v>
      </c>
      <c r="C10" s="12"/>
      <c r="D10" s="15">
        <f>('2.1 Cargos Semafórica'!H3)*C5</f>
        <v>170.4236181818182</v>
      </c>
    </row>
    <row r="11" spans="1:4" x14ac:dyDescent="0.25">
      <c r="A11" s="12" t="s">
        <v>24</v>
      </c>
      <c r="B11" s="13" t="s">
        <v>25</v>
      </c>
      <c r="C11" s="12"/>
      <c r="D11" s="15">
        <f>(D5*6%)+(D17*C5)/10</f>
        <v>203.7396</v>
      </c>
    </row>
    <row r="12" spans="1:4" x14ac:dyDescent="0.25">
      <c r="A12" s="10"/>
      <c r="B12" s="16" t="s">
        <v>26</v>
      </c>
      <c r="D12" s="17">
        <f>SUM(D5:D10)-D11</f>
        <v>3091.1170181818184</v>
      </c>
    </row>
    <row r="13" spans="1:4" x14ac:dyDescent="0.25">
      <c r="A13" s="10"/>
      <c r="D13" s="11"/>
    </row>
    <row r="14" spans="1:4" x14ac:dyDescent="0.25">
      <c r="A14" s="155" t="s">
        <v>27</v>
      </c>
      <c r="B14" s="155"/>
      <c r="C14" s="155"/>
      <c r="D14" s="155"/>
    </row>
    <row r="15" spans="1:4" x14ac:dyDescent="0.25">
      <c r="A15" s="12"/>
      <c r="B15" s="13"/>
      <c r="C15" s="12" t="s">
        <v>10</v>
      </c>
      <c r="D15" s="15" t="s">
        <v>11</v>
      </c>
    </row>
    <row r="16" spans="1:4" x14ac:dyDescent="0.25">
      <c r="A16" s="12" t="s">
        <v>12</v>
      </c>
      <c r="B16" s="13" t="s">
        <v>28</v>
      </c>
      <c r="C16" s="12">
        <v>42</v>
      </c>
      <c r="D16" s="15">
        <f>5.18*C16</f>
        <v>217.56</v>
      </c>
    </row>
    <row r="17" spans="1:4" x14ac:dyDescent="0.25">
      <c r="A17" s="12" t="s">
        <v>14</v>
      </c>
      <c r="B17" s="13" t="s">
        <v>29</v>
      </c>
      <c r="C17" s="12">
        <v>21</v>
      </c>
      <c r="D17" s="15">
        <v>595.35</v>
      </c>
    </row>
    <row r="18" spans="1:4" x14ac:dyDescent="0.25">
      <c r="A18" s="12" t="s">
        <v>16</v>
      </c>
      <c r="B18" s="13" t="s">
        <v>30</v>
      </c>
      <c r="C18" s="12"/>
      <c r="D18" s="15"/>
    </row>
    <row r="19" spans="1:4" x14ac:dyDescent="0.25">
      <c r="A19" s="12" t="s">
        <v>18</v>
      </c>
      <c r="B19" s="13" t="s">
        <v>31</v>
      </c>
      <c r="C19" s="12"/>
      <c r="D19" s="15"/>
    </row>
    <row r="20" spans="1:4" x14ac:dyDescent="0.25">
      <c r="A20" s="12" t="s">
        <v>32</v>
      </c>
      <c r="B20" s="13" t="s">
        <v>33</v>
      </c>
      <c r="C20" s="12"/>
      <c r="D20" s="15"/>
    </row>
    <row r="21" spans="1:4" x14ac:dyDescent="0.25">
      <c r="A21" s="12" t="s">
        <v>34</v>
      </c>
      <c r="B21" s="13" t="s">
        <v>35</v>
      </c>
      <c r="C21" s="12"/>
      <c r="D21" s="15"/>
    </row>
    <row r="22" spans="1:4" x14ac:dyDescent="0.25">
      <c r="A22" s="10"/>
      <c r="B22" s="16" t="s">
        <v>26</v>
      </c>
      <c r="D22" s="17">
        <f>C5*(D16+D17)</f>
        <v>812.91000000000008</v>
      </c>
    </row>
    <row r="23" spans="1:4" x14ac:dyDescent="0.25">
      <c r="A23" s="10"/>
      <c r="D23" s="11"/>
    </row>
    <row r="24" spans="1:4" x14ac:dyDescent="0.25">
      <c r="A24" s="155" t="s">
        <v>36</v>
      </c>
      <c r="B24" s="155"/>
      <c r="C24" s="155"/>
      <c r="D24" s="155"/>
    </row>
    <row r="25" spans="1:4" x14ac:dyDescent="0.25">
      <c r="A25" s="12"/>
      <c r="B25" s="13"/>
      <c r="C25" s="12" t="s">
        <v>10</v>
      </c>
      <c r="D25" s="15" t="s">
        <v>11</v>
      </c>
    </row>
    <row r="26" spans="1:4" x14ac:dyDescent="0.25">
      <c r="A26" s="12" t="s">
        <v>12</v>
      </c>
      <c r="B26" s="13" t="s">
        <v>291</v>
      </c>
      <c r="C26" s="12">
        <f>C5</f>
        <v>1</v>
      </c>
      <c r="D26" s="120"/>
    </row>
    <row r="27" spans="1:4" x14ac:dyDescent="0.25">
      <c r="A27" s="12" t="s">
        <v>14</v>
      </c>
      <c r="B27" s="13" t="s">
        <v>37</v>
      </c>
      <c r="C27" s="12"/>
      <c r="D27" s="15"/>
    </row>
    <row r="28" spans="1:4" x14ac:dyDescent="0.25">
      <c r="A28" s="12" t="s">
        <v>16</v>
      </c>
      <c r="B28" s="13" t="s">
        <v>38</v>
      </c>
      <c r="C28" s="12"/>
      <c r="D28" s="15"/>
    </row>
    <row r="29" spans="1:4" x14ac:dyDescent="0.25">
      <c r="A29" s="12" t="s">
        <v>18</v>
      </c>
      <c r="B29" s="13" t="s">
        <v>39</v>
      </c>
      <c r="C29" s="13"/>
      <c r="D29" s="18"/>
    </row>
    <row r="30" spans="1:4" x14ac:dyDescent="0.25">
      <c r="A30" s="10"/>
      <c r="B30" s="16" t="s">
        <v>26</v>
      </c>
      <c r="D30" s="17">
        <f>C26*D26</f>
        <v>0</v>
      </c>
    </row>
    <row r="31" spans="1:4" x14ac:dyDescent="0.25">
      <c r="A31" s="10"/>
      <c r="D31" s="11"/>
    </row>
    <row r="32" spans="1:4" x14ac:dyDescent="0.25">
      <c r="A32" s="155" t="s">
        <v>40</v>
      </c>
      <c r="B32" s="155"/>
      <c r="C32" s="155"/>
      <c r="D32" s="155"/>
    </row>
    <row r="33" spans="1:4" x14ac:dyDescent="0.25">
      <c r="A33" s="12" t="s">
        <v>41</v>
      </c>
      <c r="B33" s="13"/>
      <c r="C33" s="2" t="s">
        <v>10</v>
      </c>
      <c r="D33" s="14" t="s">
        <v>11</v>
      </c>
    </row>
    <row r="34" spans="1:4" x14ac:dyDescent="0.25">
      <c r="A34" s="12" t="s">
        <v>12</v>
      </c>
      <c r="B34" s="13" t="s">
        <v>42</v>
      </c>
      <c r="C34" s="19">
        <v>0.2</v>
      </c>
      <c r="D34" s="15">
        <f>D12*C34</f>
        <v>618.22340363636374</v>
      </c>
    </row>
    <row r="35" spans="1:4" x14ac:dyDescent="0.25">
      <c r="A35" s="12" t="s">
        <v>14</v>
      </c>
      <c r="B35" s="13" t="s">
        <v>43</v>
      </c>
      <c r="C35" s="19">
        <v>1.4999999999999999E-2</v>
      </c>
      <c r="D35" s="15">
        <f>D12*C35</f>
        <v>46.366755272727275</v>
      </c>
    </row>
    <row r="36" spans="1:4" x14ac:dyDescent="0.25">
      <c r="A36" s="12" t="s">
        <v>16</v>
      </c>
      <c r="B36" s="13" t="s">
        <v>44</v>
      </c>
      <c r="C36" s="19">
        <v>0.01</v>
      </c>
      <c r="D36" s="15">
        <f>D12*C36</f>
        <v>30.911170181818186</v>
      </c>
    </row>
    <row r="37" spans="1:4" x14ac:dyDescent="0.25">
      <c r="A37" s="12" t="s">
        <v>18</v>
      </c>
      <c r="B37" s="13" t="s">
        <v>45</v>
      </c>
      <c r="C37" s="19">
        <v>2E-3</v>
      </c>
      <c r="D37" s="15">
        <f>D12*C37</f>
        <v>6.1822340363636368</v>
      </c>
    </row>
    <row r="38" spans="1:4" x14ac:dyDescent="0.25">
      <c r="A38" s="12" t="s">
        <v>20</v>
      </c>
      <c r="B38" s="13" t="s">
        <v>46</v>
      </c>
      <c r="C38" s="19">
        <v>2.5000000000000001E-2</v>
      </c>
      <c r="D38" s="15">
        <f>D12*C38</f>
        <v>77.277925454545468</v>
      </c>
    </row>
    <row r="39" spans="1:4" x14ac:dyDescent="0.25">
      <c r="A39" s="12" t="s">
        <v>22</v>
      </c>
      <c r="B39" s="13" t="s">
        <v>47</v>
      </c>
      <c r="C39" s="19">
        <v>0.08</v>
      </c>
      <c r="D39" s="15">
        <f>D12*C39</f>
        <v>247.28936145454549</v>
      </c>
    </row>
    <row r="40" spans="1:4" x14ac:dyDescent="0.25">
      <c r="A40" s="12" t="s">
        <v>24</v>
      </c>
      <c r="B40" s="13" t="s">
        <v>48</v>
      </c>
      <c r="C40" s="19">
        <v>0.03</v>
      </c>
      <c r="D40" s="15">
        <f>D12*C40</f>
        <v>92.73351054545455</v>
      </c>
    </row>
    <row r="41" spans="1:4" x14ac:dyDescent="0.25">
      <c r="A41" s="12" t="s">
        <v>49</v>
      </c>
      <c r="B41" s="13" t="s">
        <v>50</v>
      </c>
      <c r="C41" s="19">
        <v>6.0000000000000001E-3</v>
      </c>
      <c r="D41" s="15">
        <f>D12*C41</f>
        <v>18.546702109090912</v>
      </c>
    </row>
    <row r="42" spans="1:4" x14ac:dyDescent="0.25">
      <c r="A42" s="10"/>
      <c r="B42" s="16" t="s">
        <v>51</v>
      </c>
      <c r="D42" s="17">
        <f>SUM(D34:D41)</f>
        <v>1137.531062690909</v>
      </c>
    </row>
    <row r="43" spans="1:4" x14ac:dyDescent="0.25">
      <c r="A43" s="10"/>
      <c r="D43" s="11"/>
    </row>
    <row r="44" spans="1:4" x14ac:dyDescent="0.25">
      <c r="A44" s="12" t="s">
        <v>52</v>
      </c>
      <c r="B44" s="16" t="s">
        <v>53</v>
      </c>
      <c r="C44" s="2" t="s">
        <v>10</v>
      </c>
      <c r="D44" s="14" t="s">
        <v>11</v>
      </c>
    </row>
    <row r="45" spans="1:4" x14ac:dyDescent="0.25">
      <c r="A45" s="12" t="s">
        <v>12</v>
      </c>
      <c r="B45" s="13" t="s">
        <v>54</v>
      </c>
      <c r="C45" s="19">
        <v>8.3299999999999999E-2</v>
      </c>
      <c r="D45" s="15">
        <f>D12*C45</f>
        <v>257.49004761454546</v>
      </c>
    </row>
    <row r="46" spans="1:4" x14ac:dyDescent="0.25">
      <c r="A46" s="12" t="s">
        <v>14</v>
      </c>
      <c r="B46" s="13" t="s">
        <v>55</v>
      </c>
      <c r="C46" s="19">
        <v>4.1799999999999997E-2</v>
      </c>
      <c r="D46" s="15">
        <f>D12*C46</f>
        <v>129.20869135999999</v>
      </c>
    </row>
    <row r="47" spans="1:4" x14ac:dyDescent="0.25">
      <c r="A47" s="10"/>
      <c r="B47" s="16" t="s">
        <v>56</v>
      </c>
      <c r="D47" s="17">
        <f>SUM(D45:D46)</f>
        <v>386.69873897454545</v>
      </c>
    </row>
    <row r="48" spans="1:4" x14ac:dyDescent="0.25">
      <c r="A48" s="10"/>
      <c r="D48" s="11"/>
    </row>
    <row r="49" spans="1:4" x14ac:dyDescent="0.25">
      <c r="A49" s="12" t="s">
        <v>57</v>
      </c>
      <c r="B49" s="16" t="s">
        <v>58</v>
      </c>
      <c r="C49" s="2" t="s">
        <v>10</v>
      </c>
      <c r="D49" s="14" t="s">
        <v>11</v>
      </c>
    </row>
    <row r="50" spans="1:4" x14ac:dyDescent="0.25">
      <c r="A50" s="12" t="s">
        <v>12</v>
      </c>
      <c r="B50" s="13" t="s">
        <v>59</v>
      </c>
      <c r="C50" s="19">
        <v>1E-3</v>
      </c>
      <c r="D50" s="15">
        <f>D12*C50</f>
        <v>3.0911170181818184</v>
      </c>
    </row>
    <row r="51" spans="1:4" x14ac:dyDescent="0.25">
      <c r="A51" s="12" t="s">
        <v>14</v>
      </c>
      <c r="B51" s="13" t="s">
        <v>55</v>
      </c>
      <c r="C51" s="19">
        <v>1E-4</v>
      </c>
      <c r="D51" s="15">
        <f>D12*C51</f>
        <v>0.30911170181818187</v>
      </c>
    </row>
    <row r="52" spans="1:4" x14ac:dyDescent="0.25">
      <c r="A52" s="10"/>
      <c r="B52" s="16" t="s">
        <v>60</v>
      </c>
      <c r="D52" s="17">
        <f>SUM(D50:D51)</f>
        <v>3.4002287200000003</v>
      </c>
    </row>
    <row r="53" spans="1:4" x14ac:dyDescent="0.25">
      <c r="A53" s="10"/>
      <c r="D53" s="11"/>
    </row>
    <row r="54" spans="1:4" x14ac:dyDescent="0.25">
      <c r="A54" s="12" t="s">
        <v>61</v>
      </c>
      <c r="B54" s="16" t="s">
        <v>62</v>
      </c>
      <c r="C54" s="2" t="s">
        <v>10</v>
      </c>
      <c r="D54" s="14" t="s">
        <v>11</v>
      </c>
    </row>
    <row r="55" spans="1:4" x14ac:dyDescent="0.25">
      <c r="A55" s="12" t="s">
        <v>12</v>
      </c>
      <c r="B55" s="13" t="s">
        <v>63</v>
      </c>
      <c r="C55" s="19">
        <v>4.1999999999999997E-3</v>
      </c>
      <c r="D55" s="15">
        <f>D12*C55</f>
        <v>12.982691476363636</v>
      </c>
    </row>
    <row r="56" spans="1:4" x14ac:dyDescent="0.25">
      <c r="A56" s="12" t="s">
        <v>14</v>
      </c>
      <c r="B56" s="13" t="s">
        <v>64</v>
      </c>
      <c r="C56" s="19">
        <v>2.9999999999999997E-4</v>
      </c>
      <c r="D56" s="15">
        <f>D12*C56</f>
        <v>0.92733510545454545</v>
      </c>
    </row>
    <row r="57" spans="1:4" x14ac:dyDescent="0.25">
      <c r="A57" s="12" t="s">
        <v>16</v>
      </c>
      <c r="B57" s="13" t="s">
        <v>65</v>
      </c>
      <c r="C57" s="19">
        <v>2.1499999999999998E-2</v>
      </c>
      <c r="D57" s="15">
        <f>D12*C57</f>
        <v>66.459015890909086</v>
      </c>
    </row>
    <row r="58" spans="1:4" x14ac:dyDescent="0.25">
      <c r="A58" s="12" t="s">
        <v>18</v>
      </c>
      <c r="B58" s="13" t="s">
        <v>66</v>
      </c>
      <c r="C58" s="19">
        <v>1.9400000000000001E-2</v>
      </c>
      <c r="D58" s="15">
        <f>D12*C58</f>
        <v>59.96767015272728</v>
      </c>
    </row>
    <row r="59" spans="1:4" x14ac:dyDescent="0.25">
      <c r="A59" s="12" t="s">
        <v>20</v>
      </c>
      <c r="B59" s="13" t="s">
        <v>55</v>
      </c>
      <c r="C59" s="19">
        <v>7.1000000000000004E-3</v>
      </c>
      <c r="D59" s="15">
        <f>D12*C59</f>
        <v>21.946930829090913</v>
      </c>
    </row>
    <row r="60" spans="1:4" x14ac:dyDescent="0.25">
      <c r="A60" s="12" t="s">
        <v>22</v>
      </c>
      <c r="B60" s="13" t="s">
        <v>65</v>
      </c>
      <c r="C60" s="19">
        <v>2.1499999999999998E-2</v>
      </c>
      <c r="D60" s="15">
        <f>D12*C60</f>
        <v>66.459015890909086</v>
      </c>
    </row>
    <row r="61" spans="1:4" x14ac:dyDescent="0.25">
      <c r="A61" s="10"/>
      <c r="B61" s="16" t="s">
        <v>67</v>
      </c>
      <c r="D61" s="17">
        <f>SUM(D55:D60)</f>
        <v>228.74265934545454</v>
      </c>
    </row>
    <row r="62" spans="1:4" x14ac:dyDescent="0.25">
      <c r="A62" s="10"/>
      <c r="D62" s="11"/>
    </row>
    <row r="63" spans="1:4" x14ac:dyDescent="0.25">
      <c r="A63" s="12" t="s">
        <v>68</v>
      </c>
      <c r="B63" s="16" t="s">
        <v>69</v>
      </c>
      <c r="C63" s="2" t="s">
        <v>10</v>
      </c>
      <c r="D63" s="14" t="s">
        <v>11</v>
      </c>
    </row>
    <row r="64" spans="1:4" x14ac:dyDescent="0.25">
      <c r="A64" s="12" t="s">
        <v>12</v>
      </c>
      <c r="B64" s="13" t="s">
        <v>70</v>
      </c>
      <c r="C64" s="19">
        <v>9.0749999999999997E-2</v>
      </c>
      <c r="D64" s="15">
        <f>D12*C64</f>
        <v>280.51886940000003</v>
      </c>
    </row>
    <row r="65" spans="1:4" x14ac:dyDescent="0.25">
      <c r="A65" s="12" t="s">
        <v>14</v>
      </c>
      <c r="B65" s="13" t="s">
        <v>71</v>
      </c>
      <c r="C65" s="19">
        <v>1.66E-2</v>
      </c>
      <c r="D65" s="15">
        <f>D12*C65</f>
        <v>51.312542501818186</v>
      </c>
    </row>
    <row r="66" spans="1:4" x14ac:dyDescent="0.25">
      <c r="A66" s="12" t="s">
        <v>16</v>
      </c>
      <c r="B66" s="13" t="s">
        <v>72</v>
      </c>
      <c r="C66" s="19">
        <v>8.0000000000000004E-4</v>
      </c>
      <c r="D66" s="15">
        <f>D12*C66</f>
        <v>2.472893614545455</v>
      </c>
    </row>
    <row r="67" spans="1:4" x14ac:dyDescent="0.25">
      <c r="A67" s="12" t="s">
        <v>18</v>
      </c>
      <c r="B67" s="13" t="s">
        <v>73</v>
      </c>
      <c r="C67" s="19">
        <v>7.3000000000000001E-3</v>
      </c>
      <c r="D67" s="15">
        <f>D12*C67</f>
        <v>22.565154232727274</v>
      </c>
    </row>
    <row r="68" spans="1:4" x14ac:dyDescent="0.25">
      <c r="A68" s="12" t="s">
        <v>20</v>
      </c>
      <c r="B68" s="13" t="s">
        <v>74</v>
      </c>
      <c r="C68" s="19">
        <v>2.7000000000000001E-3</v>
      </c>
      <c r="D68" s="15">
        <f>D12*C68</f>
        <v>8.3460159490909103</v>
      </c>
    </row>
    <row r="69" spans="1:4" x14ac:dyDescent="0.25">
      <c r="A69" s="12" t="s">
        <v>22</v>
      </c>
      <c r="B69" s="13" t="s">
        <v>35</v>
      </c>
      <c r="C69" s="19">
        <v>0</v>
      </c>
      <c r="D69" s="15">
        <f>D12*C69</f>
        <v>0</v>
      </c>
    </row>
    <row r="70" spans="1:4" x14ac:dyDescent="0.25">
      <c r="A70" s="10"/>
      <c r="B70" s="16" t="s">
        <v>75</v>
      </c>
      <c r="D70" s="17">
        <f>SUM(D64:D69)</f>
        <v>365.21547569818182</v>
      </c>
    </row>
    <row r="71" spans="1:4" x14ac:dyDescent="0.25">
      <c r="A71" s="10"/>
      <c r="B71" s="16" t="s">
        <v>55</v>
      </c>
      <c r="D71" s="17">
        <f>D70*36.8%</f>
        <v>134.3992950569309</v>
      </c>
    </row>
    <row r="72" spans="1:4" x14ac:dyDescent="0.25">
      <c r="A72" s="10"/>
      <c r="B72" s="16" t="s">
        <v>76</v>
      </c>
      <c r="D72" s="17">
        <f>SUM(D70:D71)</f>
        <v>499.61477075511272</v>
      </c>
    </row>
    <row r="73" spans="1:4" x14ac:dyDescent="0.25">
      <c r="A73" s="10"/>
      <c r="D73" s="11"/>
    </row>
    <row r="74" spans="1:4" x14ac:dyDescent="0.25">
      <c r="A74" s="20" t="s">
        <v>290</v>
      </c>
      <c r="B74" s="21"/>
      <c r="C74" s="22"/>
      <c r="D74" s="15" t="s">
        <v>11</v>
      </c>
    </row>
    <row r="75" spans="1:4" x14ac:dyDescent="0.25">
      <c r="A75" s="12" t="s">
        <v>41</v>
      </c>
      <c r="B75" s="23" t="s">
        <v>77</v>
      </c>
      <c r="C75" s="22"/>
      <c r="D75" s="18">
        <f>D42</f>
        <v>1137.531062690909</v>
      </c>
    </row>
    <row r="76" spans="1:4" x14ac:dyDescent="0.25">
      <c r="A76" s="12" t="s">
        <v>52</v>
      </c>
      <c r="B76" s="23" t="s">
        <v>78</v>
      </c>
      <c r="C76" s="22"/>
      <c r="D76" s="18">
        <f>D47</f>
        <v>386.69873897454545</v>
      </c>
    </row>
    <row r="77" spans="1:4" x14ac:dyDescent="0.25">
      <c r="A77" s="12" t="s">
        <v>57</v>
      </c>
      <c r="B77" s="23" t="s">
        <v>79</v>
      </c>
      <c r="C77" s="22"/>
      <c r="D77" s="18">
        <f>D52</f>
        <v>3.4002287200000003</v>
      </c>
    </row>
    <row r="78" spans="1:4" x14ac:dyDescent="0.25">
      <c r="A78" s="12" t="s">
        <v>61</v>
      </c>
      <c r="B78" s="23" t="s">
        <v>80</v>
      </c>
      <c r="C78" s="22"/>
      <c r="D78" s="18">
        <f>D61</f>
        <v>228.74265934545454</v>
      </c>
    </row>
    <row r="79" spans="1:4" x14ac:dyDescent="0.25">
      <c r="A79" s="12" t="s">
        <v>68</v>
      </c>
      <c r="B79" s="23" t="s">
        <v>81</v>
      </c>
      <c r="C79" s="22"/>
      <c r="D79" s="18">
        <f>D72</f>
        <v>499.61477075511272</v>
      </c>
    </row>
    <row r="80" spans="1:4" x14ac:dyDescent="0.25">
      <c r="A80" s="12" t="s">
        <v>82</v>
      </c>
      <c r="B80" s="23" t="s">
        <v>35</v>
      </c>
      <c r="C80" s="22"/>
      <c r="D80" s="18"/>
    </row>
    <row r="81" spans="1:4" x14ac:dyDescent="0.25">
      <c r="A81" s="10"/>
      <c r="B81" s="16" t="s">
        <v>83</v>
      </c>
      <c r="D81" s="18">
        <f>SUM(D75:D80)</f>
        <v>2255.987460486022</v>
      </c>
    </row>
    <row r="82" spans="1:4" x14ac:dyDescent="0.25">
      <c r="A82" s="10"/>
      <c r="B82" s="5"/>
      <c r="D82" s="11"/>
    </row>
    <row r="83" spans="1:4" x14ac:dyDescent="0.25">
      <c r="A83" s="10"/>
      <c r="B83" s="16" t="s">
        <v>84</v>
      </c>
      <c r="D83" s="17">
        <f>SUM(D12+D22+D30+D81)</f>
        <v>6160.0144786678411</v>
      </c>
    </row>
    <row r="84" spans="1:4" x14ac:dyDescent="0.25">
      <c r="A84" s="10"/>
      <c r="D84" s="11"/>
    </row>
    <row r="85" spans="1:4" x14ac:dyDescent="0.25">
      <c r="A85" s="12"/>
      <c r="B85" s="16" t="s">
        <v>85</v>
      </c>
      <c r="C85" s="2" t="s">
        <v>10</v>
      </c>
      <c r="D85" s="14" t="s">
        <v>11</v>
      </c>
    </row>
    <row r="86" spans="1:4" x14ac:dyDescent="0.25">
      <c r="A86" s="24" t="s">
        <v>12</v>
      </c>
      <c r="B86" s="25" t="s">
        <v>86</v>
      </c>
      <c r="C86" s="88"/>
      <c r="D86" s="67">
        <f>D83*C86</f>
        <v>0</v>
      </c>
    </row>
    <row r="87" spans="1:4" x14ac:dyDescent="0.25">
      <c r="A87" s="24" t="s">
        <v>14</v>
      </c>
      <c r="B87" s="25" t="s">
        <v>87</v>
      </c>
      <c r="C87" s="88"/>
      <c r="D87" s="67">
        <f>(D83+D86)*C87</f>
        <v>0</v>
      </c>
    </row>
    <row r="88" spans="1:4" x14ac:dyDescent="0.25">
      <c r="A88" s="12" t="s">
        <v>16</v>
      </c>
      <c r="B88" s="13" t="s">
        <v>88</v>
      </c>
      <c r="C88" s="95"/>
      <c r="D88" s="67"/>
    </row>
    <row r="89" spans="1:4" x14ac:dyDescent="0.25">
      <c r="A89" s="24" t="s">
        <v>18</v>
      </c>
      <c r="B89" s="25" t="s">
        <v>89</v>
      </c>
      <c r="C89" s="89">
        <v>6.4999999999999997E-3</v>
      </c>
      <c r="D89" s="67">
        <f>($D$83+$D$86+$D$87)*C89</f>
        <v>40.040094111340963</v>
      </c>
    </row>
    <row r="90" spans="1:4" x14ac:dyDescent="0.25">
      <c r="A90" s="24" t="s">
        <v>20</v>
      </c>
      <c r="B90" s="25" t="s">
        <v>90</v>
      </c>
      <c r="C90" s="89">
        <v>0.03</v>
      </c>
      <c r="D90" s="67">
        <f>($D$83+$D$86+$D$87)*C90</f>
        <v>184.80043436003524</v>
      </c>
    </row>
    <row r="91" spans="1:4" x14ac:dyDescent="0.25">
      <c r="A91" s="24" t="s">
        <v>22</v>
      </c>
      <c r="B91" s="25" t="s">
        <v>91</v>
      </c>
      <c r="C91" s="89">
        <v>0.05</v>
      </c>
      <c r="D91" s="67">
        <f>($D$83+$D$86+$D$87)*C91</f>
        <v>308.00072393339207</v>
      </c>
    </row>
    <row r="92" spans="1:4" x14ac:dyDescent="0.25">
      <c r="A92" s="10"/>
      <c r="B92" s="16" t="s">
        <v>83</v>
      </c>
      <c r="D92" s="17">
        <f>SUM(D86:D91)</f>
        <v>532.84125240476828</v>
      </c>
    </row>
    <row r="93" spans="1:4" x14ac:dyDescent="0.25">
      <c r="A93" s="10"/>
      <c r="B93" s="5"/>
      <c r="D93" s="26"/>
    </row>
    <row r="94" spans="1:4" x14ac:dyDescent="0.25">
      <c r="A94" s="10"/>
      <c r="D94" s="11"/>
    </row>
    <row r="95" spans="1:4" x14ac:dyDescent="0.25">
      <c r="A95" s="10"/>
      <c r="B95" s="27" t="s">
        <v>92</v>
      </c>
      <c r="C95" s="22"/>
      <c r="D95" s="28" t="s">
        <v>11</v>
      </c>
    </row>
    <row r="96" spans="1:4" x14ac:dyDescent="0.25">
      <c r="A96" s="10"/>
      <c r="B96" s="23" t="s">
        <v>93</v>
      </c>
      <c r="C96" s="22"/>
      <c r="D96" s="15">
        <f>D12</f>
        <v>3091.1170181818184</v>
      </c>
    </row>
    <row r="97" spans="1:4" x14ac:dyDescent="0.25">
      <c r="A97" s="10"/>
      <c r="B97" s="23" t="s">
        <v>94</v>
      </c>
      <c r="C97" s="22"/>
      <c r="D97" s="15">
        <f>D22</f>
        <v>812.91000000000008</v>
      </c>
    </row>
    <row r="98" spans="1:4" x14ac:dyDescent="0.25">
      <c r="A98" s="10"/>
      <c r="B98" s="23" t="s">
        <v>95</v>
      </c>
      <c r="C98" s="22"/>
      <c r="D98" s="15">
        <f>D30</f>
        <v>0</v>
      </c>
    </row>
    <row r="99" spans="1:4" x14ac:dyDescent="0.25">
      <c r="A99" s="10"/>
      <c r="B99" s="23" t="s">
        <v>96</v>
      </c>
      <c r="C99" s="22"/>
      <c r="D99" s="15">
        <f>D81</f>
        <v>2255.987460486022</v>
      </c>
    </row>
    <row r="100" spans="1:4" x14ac:dyDescent="0.25">
      <c r="A100" s="10"/>
      <c r="B100" s="23" t="s">
        <v>97</v>
      </c>
      <c r="C100" s="22"/>
      <c r="D100" s="15">
        <f>SUM(D96:D99)</f>
        <v>6160.0144786678411</v>
      </c>
    </row>
    <row r="101" spans="1:4" x14ac:dyDescent="0.25">
      <c r="A101" s="10"/>
      <c r="B101" s="23" t="s">
        <v>98</v>
      </c>
      <c r="C101" s="22"/>
      <c r="D101" s="15">
        <f>D92</f>
        <v>532.84125240476828</v>
      </c>
    </row>
    <row r="102" spans="1:4" x14ac:dyDescent="0.25">
      <c r="A102" s="10"/>
      <c r="B102" s="29" t="s">
        <v>83</v>
      </c>
      <c r="C102" s="30"/>
      <c r="D102" s="28">
        <f>SUM(D100:D101)</f>
        <v>6692.8557310726092</v>
      </c>
    </row>
  </sheetData>
  <sheetProtection algorithmName="SHA-512" hashValue="3G4IFqBTU0nyjXF+ODmEWspCG1cPfKJ2zKw6O+f9wXZ4xXKTl5JXB7Jcp7qUQBCKhHfbRFffvb9naFiouA8RSw==" saltValue="szKDmzQhjVPbxIC8GDnjnQ==" spinCount="100000" sheet="1" objects="1" scenarios="1"/>
  <mergeCells count="5">
    <mergeCell ref="A1:D1"/>
    <mergeCell ref="A3:D3"/>
    <mergeCell ref="A14:D14"/>
    <mergeCell ref="A24:D24"/>
    <mergeCell ref="A32:D32"/>
  </mergeCells>
  <printOptions horizontalCentered="1"/>
  <pageMargins left="0.51181102362204722" right="0.51181102362204722" top="0.78740157480314965" bottom="0.78740157480314965" header="0.31496062992125984" footer="0.31496062992125984"/>
  <pageSetup paperSize="9" fitToHeight="0" orientation="portrait" verticalDpi="0" r:id="rId1"/>
  <rowBreaks count="2" manualBreakCount="2">
    <brk id="47" max="16383" man="1"/>
    <brk id="93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D3971-2EC1-475B-8C2E-1F5A66935C0B}">
  <sheetPr codeName="Planilha6">
    <tabColor theme="9" tint="0.79998168889431442"/>
    <pageSetUpPr fitToPage="1"/>
  </sheetPr>
  <dimension ref="A1:D102"/>
  <sheetViews>
    <sheetView zoomScale="115" zoomScaleNormal="115" workbookViewId="0">
      <selection activeCell="I20" sqref="I20"/>
    </sheetView>
  </sheetViews>
  <sheetFormatPr defaultRowHeight="15" x14ac:dyDescent="0.25"/>
  <cols>
    <col min="1" max="1" width="8.85546875" customWidth="1"/>
    <col min="2" max="2" width="47.7109375" customWidth="1"/>
    <col min="3" max="3" width="8.7109375" customWidth="1"/>
    <col min="4" max="4" width="16.85546875" customWidth="1"/>
  </cols>
  <sheetData>
    <row r="1" spans="1:4" x14ac:dyDescent="0.25">
      <c r="A1" s="154" t="s">
        <v>322</v>
      </c>
      <c r="B1" s="154"/>
      <c r="C1" s="154"/>
      <c r="D1" s="154"/>
    </row>
    <row r="3" spans="1:4" x14ac:dyDescent="0.25">
      <c r="A3" s="155" t="s">
        <v>9</v>
      </c>
      <c r="B3" s="155"/>
      <c r="C3" s="155"/>
      <c r="D3" s="155"/>
    </row>
    <row r="4" spans="1:4" x14ac:dyDescent="0.25">
      <c r="A4" s="12"/>
      <c r="B4" s="13"/>
      <c r="C4" s="2" t="s">
        <v>10</v>
      </c>
      <c r="D4" s="14" t="s">
        <v>11</v>
      </c>
    </row>
    <row r="5" spans="1:4" x14ac:dyDescent="0.25">
      <c r="A5" s="12" t="s">
        <v>12</v>
      </c>
      <c r="B5" s="13" t="s">
        <v>13</v>
      </c>
      <c r="C5" s="12">
        <v>1</v>
      </c>
      <c r="D5" s="15">
        <f>('2.1 Cargos Semafórica'!D4)*C5</f>
        <v>2403.41</v>
      </c>
    </row>
    <row r="6" spans="1:4" x14ac:dyDescent="0.25">
      <c r="A6" s="12" t="s">
        <v>14</v>
      </c>
      <c r="B6" s="13" t="s">
        <v>15</v>
      </c>
      <c r="C6" s="12"/>
      <c r="D6" s="15">
        <f>('2.1 Cargos Semafórica'!F4)*C5</f>
        <v>721.02299999999991</v>
      </c>
    </row>
    <row r="7" spans="1:4" x14ac:dyDescent="0.25">
      <c r="A7" s="12" t="s">
        <v>16</v>
      </c>
      <c r="B7" s="13" t="s">
        <v>17</v>
      </c>
      <c r="C7" s="12"/>
      <c r="D7" s="15">
        <f>('2.1 Cargos Semafórica'!G4)*C5</f>
        <v>0</v>
      </c>
    </row>
    <row r="8" spans="1:4" x14ac:dyDescent="0.25">
      <c r="A8" s="12" t="s">
        <v>18</v>
      </c>
      <c r="B8" s="13" t="s">
        <v>19</v>
      </c>
      <c r="C8" s="12"/>
      <c r="D8" s="15">
        <f>('2.1 Cargos Semafórica'!E4)*C5</f>
        <v>480.68200000000002</v>
      </c>
    </row>
    <row r="9" spans="1:4" x14ac:dyDescent="0.25">
      <c r="A9" s="12" t="s">
        <v>20</v>
      </c>
      <c r="B9" s="13" t="s">
        <v>21</v>
      </c>
      <c r="C9" s="12"/>
      <c r="D9" s="15"/>
    </row>
    <row r="10" spans="1:4" x14ac:dyDescent="0.25">
      <c r="A10" s="12" t="s">
        <v>22</v>
      </c>
      <c r="B10" s="13" t="s">
        <v>23</v>
      </c>
      <c r="C10" s="12"/>
      <c r="D10" s="15">
        <f>'2.1 Cargos Semafórica'!H4*'2.1 ELETROTÉCNICO NOTURNO'!C5</f>
        <v>196.64263636363637</v>
      </c>
    </row>
    <row r="11" spans="1:4" x14ac:dyDescent="0.25">
      <c r="A11" s="12" t="s">
        <v>24</v>
      </c>
      <c r="B11" s="13" t="s">
        <v>25</v>
      </c>
      <c r="C11" s="12"/>
      <c r="D11" s="15">
        <f>(D5*6%)+(D17*C5)/10</f>
        <v>203.7396</v>
      </c>
    </row>
    <row r="12" spans="1:4" x14ac:dyDescent="0.25">
      <c r="A12" s="10"/>
      <c r="B12" s="16" t="s">
        <v>26</v>
      </c>
      <c r="D12" s="17">
        <f>SUM(D5:D10)-D11</f>
        <v>3598.0180363636364</v>
      </c>
    </row>
    <row r="13" spans="1:4" x14ac:dyDescent="0.25">
      <c r="A13" s="10"/>
      <c r="D13" s="11"/>
    </row>
    <row r="14" spans="1:4" x14ac:dyDescent="0.25">
      <c r="A14" s="155" t="s">
        <v>27</v>
      </c>
      <c r="B14" s="155"/>
      <c r="C14" s="155"/>
      <c r="D14" s="155"/>
    </row>
    <row r="15" spans="1:4" x14ac:dyDescent="0.25">
      <c r="A15" s="12"/>
      <c r="B15" s="13"/>
      <c r="C15" s="12" t="s">
        <v>10</v>
      </c>
      <c r="D15" s="15" t="s">
        <v>11</v>
      </c>
    </row>
    <row r="16" spans="1:4" x14ac:dyDescent="0.25">
      <c r="A16" s="12" t="s">
        <v>12</v>
      </c>
      <c r="B16" s="13" t="s">
        <v>28</v>
      </c>
      <c r="C16" s="12">
        <v>42</v>
      </c>
      <c r="D16" s="15">
        <f>5.18*C16</f>
        <v>217.56</v>
      </c>
    </row>
    <row r="17" spans="1:4" x14ac:dyDescent="0.25">
      <c r="A17" s="12" t="s">
        <v>14</v>
      </c>
      <c r="B17" s="13" t="s">
        <v>29</v>
      </c>
      <c r="C17" s="12">
        <v>21</v>
      </c>
      <c r="D17" s="15">
        <v>595.35</v>
      </c>
    </row>
    <row r="18" spans="1:4" x14ac:dyDescent="0.25">
      <c r="A18" s="12" t="s">
        <v>16</v>
      </c>
      <c r="B18" s="13" t="s">
        <v>30</v>
      </c>
      <c r="C18" s="12"/>
      <c r="D18" s="15"/>
    </row>
    <row r="19" spans="1:4" x14ac:dyDescent="0.25">
      <c r="A19" s="12" t="s">
        <v>18</v>
      </c>
      <c r="B19" s="13" t="s">
        <v>31</v>
      </c>
      <c r="C19" s="12"/>
      <c r="D19" s="15"/>
    </row>
    <row r="20" spans="1:4" x14ac:dyDescent="0.25">
      <c r="A20" s="12" t="s">
        <v>32</v>
      </c>
      <c r="B20" s="13" t="s">
        <v>33</v>
      </c>
      <c r="C20" s="12"/>
      <c r="D20" s="15"/>
    </row>
    <row r="21" spans="1:4" x14ac:dyDescent="0.25">
      <c r="A21" s="12" t="s">
        <v>34</v>
      </c>
      <c r="B21" s="13" t="s">
        <v>35</v>
      </c>
      <c r="C21" s="12"/>
      <c r="D21" s="15"/>
    </row>
    <row r="22" spans="1:4" x14ac:dyDescent="0.25">
      <c r="A22" s="10"/>
      <c r="B22" s="16" t="s">
        <v>26</v>
      </c>
      <c r="D22" s="17">
        <f>C5*(D16+D17)</f>
        <v>812.91000000000008</v>
      </c>
    </row>
    <row r="23" spans="1:4" x14ac:dyDescent="0.25">
      <c r="A23" s="10"/>
      <c r="D23" s="11"/>
    </row>
    <row r="24" spans="1:4" x14ac:dyDescent="0.25">
      <c r="A24" s="155" t="s">
        <v>36</v>
      </c>
      <c r="B24" s="155"/>
      <c r="C24" s="155"/>
      <c r="D24" s="155"/>
    </row>
    <row r="25" spans="1:4" x14ac:dyDescent="0.25">
      <c r="A25" s="12"/>
      <c r="B25" s="13"/>
      <c r="C25" s="12" t="s">
        <v>10</v>
      </c>
      <c r="D25" s="15" t="s">
        <v>11</v>
      </c>
    </row>
    <row r="26" spans="1:4" x14ac:dyDescent="0.25">
      <c r="A26" s="12" t="s">
        <v>12</v>
      </c>
      <c r="B26" s="13" t="s">
        <v>291</v>
      </c>
      <c r="C26" s="12">
        <f>C5</f>
        <v>1</v>
      </c>
      <c r="D26" s="120"/>
    </row>
    <row r="27" spans="1:4" x14ac:dyDescent="0.25">
      <c r="A27" s="12" t="s">
        <v>14</v>
      </c>
      <c r="B27" s="13" t="s">
        <v>37</v>
      </c>
      <c r="C27" s="12"/>
      <c r="D27" s="15"/>
    </row>
    <row r="28" spans="1:4" x14ac:dyDescent="0.25">
      <c r="A28" s="12" t="s">
        <v>16</v>
      </c>
      <c r="B28" s="13" t="s">
        <v>38</v>
      </c>
      <c r="C28" s="12"/>
      <c r="D28" s="15"/>
    </row>
    <row r="29" spans="1:4" x14ac:dyDescent="0.25">
      <c r="A29" s="12" t="s">
        <v>18</v>
      </c>
      <c r="B29" s="13" t="s">
        <v>39</v>
      </c>
      <c r="C29" s="13"/>
      <c r="D29" s="18"/>
    </row>
    <row r="30" spans="1:4" x14ac:dyDescent="0.25">
      <c r="A30" s="10"/>
      <c r="B30" s="16" t="s">
        <v>26</v>
      </c>
      <c r="D30" s="17">
        <f>C26*D26</f>
        <v>0</v>
      </c>
    </row>
    <row r="31" spans="1:4" x14ac:dyDescent="0.25">
      <c r="A31" s="10"/>
      <c r="D31" s="11"/>
    </row>
    <row r="32" spans="1:4" x14ac:dyDescent="0.25">
      <c r="A32" s="155" t="s">
        <v>40</v>
      </c>
      <c r="B32" s="155"/>
      <c r="C32" s="155"/>
      <c r="D32" s="155"/>
    </row>
    <row r="33" spans="1:4" x14ac:dyDescent="0.25">
      <c r="A33" s="12" t="s">
        <v>41</v>
      </c>
      <c r="B33" s="13"/>
      <c r="C33" s="2" t="s">
        <v>10</v>
      </c>
      <c r="D33" s="14" t="s">
        <v>11</v>
      </c>
    </row>
    <row r="34" spans="1:4" x14ac:dyDescent="0.25">
      <c r="A34" s="12" t="s">
        <v>12</v>
      </c>
      <c r="B34" s="13" t="s">
        <v>42</v>
      </c>
      <c r="C34" s="19">
        <v>0.2</v>
      </c>
      <c r="D34" s="15">
        <f>D12*C34</f>
        <v>719.60360727272734</v>
      </c>
    </row>
    <row r="35" spans="1:4" x14ac:dyDescent="0.25">
      <c r="A35" s="12" t="s">
        <v>14</v>
      </c>
      <c r="B35" s="13" t="s">
        <v>43</v>
      </c>
      <c r="C35" s="19">
        <v>1.4999999999999999E-2</v>
      </c>
      <c r="D35" s="15">
        <f>D12*C35</f>
        <v>53.970270545454547</v>
      </c>
    </row>
    <row r="36" spans="1:4" x14ac:dyDescent="0.25">
      <c r="A36" s="12" t="s">
        <v>16</v>
      </c>
      <c r="B36" s="13" t="s">
        <v>44</v>
      </c>
      <c r="C36" s="19">
        <v>0.01</v>
      </c>
      <c r="D36" s="15">
        <f>D12*C36</f>
        <v>35.980180363636364</v>
      </c>
    </row>
    <row r="37" spans="1:4" x14ac:dyDescent="0.25">
      <c r="A37" s="12" t="s">
        <v>18</v>
      </c>
      <c r="B37" s="13" t="s">
        <v>45</v>
      </c>
      <c r="C37" s="19">
        <v>2E-3</v>
      </c>
      <c r="D37" s="15">
        <f>D12*C37</f>
        <v>7.1960360727272725</v>
      </c>
    </row>
    <row r="38" spans="1:4" x14ac:dyDescent="0.25">
      <c r="A38" s="12" t="s">
        <v>20</v>
      </c>
      <c r="B38" s="13" t="s">
        <v>46</v>
      </c>
      <c r="C38" s="19">
        <v>2.5000000000000001E-2</v>
      </c>
      <c r="D38" s="15">
        <f>D12*C38</f>
        <v>89.950450909090918</v>
      </c>
    </row>
    <row r="39" spans="1:4" x14ac:dyDescent="0.25">
      <c r="A39" s="12" t="s">
        <v>22</v>
      </c>
      <c r="B39" s="13" t="s">
        <v>47</v>
      </c>
      <c r="C39" s="19">
        <v>0.08</v>
      </c>
      <c r="D39" s="15">
        <f>D12*C39</f>
        <v>287.84144290909092</v>
      </c>
    </row>
    <row r="40" spans="1:4" x14ac:dyDescent="0.25">
      <c r="A40" s="12" t="s">
        <v>24</v>
      </c>
      <c r="B40" s="13" t="s">
        <v>48</v>
      </c>
      <c r="C40" s="19">
        <v>0.03</v>
      </c>
      <c r="D40" s="15">
        <f>D12*C40</f>
        <v>107.94054109090909</v>
      </c>
    </row>
    <row r="41" spans="1:4" x14ac:dyDescent="0.25">
      <c r="A41" s="12" t="s">
        <v>49</v>
      </c>
      <c r="B41" s="13" t="s">
        <v>50</v>
      </c>
      <c r="C41" s="19">
        <v>6.0000000000000001E-3</v>
      </c>
      <c r="D41" s="15">
        <f>D12*C41</f>
        <v>21.588108218181819</v>
      </c>
    </row>
    <row r="42" spans="1:4" x14ac:dyDescent="0.25">
      <c r="A42" s="10"/>
      <c r="B42" s="16" t="s">
        <v>51</v>
      </c>
      <c r="D42" s="17">
        <f>SUM(D34:D41)</f>
        <v>1324.0706373818182</v>
      </c>
    </row>
    <row r="43" spans="1:4" x14ac:dyDescent="0.25">
      <c r="A43" s="10"/>
      <c r="D43" s="11"/>
    </row>
    <row r="44" spans="1:4" x14ac:dyDescent="0.25">
      <c r="A44" s="12" t="s">
        <v>52</v>
      </c>
      <c r="B44" s="16" t="s">
        <v>53</v>
      </c>
      <c r="C44" s="2" t="s">
        <v>10</v>
      </c>
      <c r="D44" s="14" t="s">
        <v>11</v>
      </c>
    </row>
    <row r="45" spans="1:4" x14ac:dyDescent="0.25">
      <c r="A45" s="12" t="s">
        <v>12</v>
      </c>
      <c r="B45" s="13" t="s">
        <v>54</v>
      </c>
      <c r="C45" s="19">
        <v>8.3299999999999999E-2</v>
      </c>
      <c r="D45" s="15">
        <f>D12*C45</f>
        <v>299.7149024290909</v>
      </c>
    </row>
    <row r="46" spans="1:4" x14ac:dyDescent="0.25">
      <c r="A46" s="12" t="s">
        <v>14</v>
      </c>
      <c r="B46" s="13" t="s">
        <v>55</v>
      </c>
      <c r="C46" s="19">
        <v>4.1799999999999997E-2</v>
      </c>
      <c r="D46" s="15">
        <f>D12*C46</f>
        <v>150.39715391999999</v>
      </c>
    </row>
    <row r="47" spans="1:4" x14ac:dyDescent="0.25">
      <c r="A47" s="10"/>
      <c r="B47" s="16" t="s">
        <v>56</v>
      </c>
      <c r="D47" s="17">
        <f>SUM(D45:D46)</f>
        <v>450.11205634909089</v>
      </c>
    </row>
    <row r="48" spans="1:4" x14ac:dyDescent="0.25">
      <c r="A48" s="10"/>
      <c r="D48" s="11"/>
    </row>
    <row r="49" spans="1:4" x14ac:dyDescent="0.25">
      <c r="A49" s="12" t="s">
        <v>57</v>
      </c>
      <c r="B49" s="16" t="s">
        <v>58</v>
      </c>
      <c r="C49" s="2" t="s">
        <v>10</v>
      </c>
      <c r="D49" s="14" t="s">
        <v>11</v>
      </c>
    </row>
    <row r="50" spans="1:4" x14ac:dyDescent="0.25">
      <c r="A50" s="12" t="s">
        <v>12</v>
      </c>
      <c r="B50" s="13" t="s">
        <v>59</v>
      </c>
      <c r="C50" s="19">
        <v>1E-3</v>
      </c>
      <c r="D50" s="15">
        <f>D12*C50</f>
        <v>3.5980180363636363</v>
      </c>
    </row>
    <row r="51" spans="1:4" x14ac:dyDescent="0.25">
      <c r="A51" s="12" t="s">
        <v>14</v>
      </c>
      <c r="B51" s="13" t="s">
        <v>55</v>
      </c>
      <c r="C51" s="19">
        <v>1E-4</v>
      </c>
      <c r="D51" s="15">
        <f>D12*C51</f>
        <v>0.35980180363636366</v>
      </c>
    </row>
    <row r="52" spans="1:4" x14ac:dyDescent="0.25">
      <c r="A52" s="10"/>
      <c r="B52" s="16" t="s">
        <v>60</v>
      </c>
      <c r="D52" s="17">
        <f>SUM(D50:D51)</f>
        <v>3.95781984</v>
      </c>
    </row>
    <row r="53" spans="1:4" x14ac:dyDescent="0.25">
      <c r="A53" s="10"/>
      <c r="D53" s="11"/>
    </row>
    <row r="54" spans="1:4" x14ac:dyDescent="0.25">
      <c r="A54" s="12" t="s">
        <v>61</v>
      </c>
      <c r="B54" s="16" t="s">
        <v>62</v>
      </c>
      <c r="C54" s="2" t="s">
        <v>10</v>
      </c>
      <c r="D54" s="14" t="s">
        <v>11</v>
      </c>
    </row>
    <row r="55" spans="1:4" x14ac:dyDescent="0.25">
      <c r="A55" s="12" t="s">
        <v>12</v>
      </c>
      <c r="B55" s="13" t="s">
        <v>63</v>
      </c>
      <c r="C55" s="19">
        <v>4.1999999999999997E-3</v>
      </c>
      <c r="D55" s="15">
        <f>D12*C55</f>
        <v>15.111675752727272</v>
      </c>
    </row>
    <row r="56" spans="1:4" x14ac:dyDescent="0.25">
      <c r="A56" s="12" t="s">
        <v>14</v>
      </c>
      <c r="B56" s="13" t="s">
        <v>64</v>
      </c>
      <c r="C56" s="19">
        <v>2.9999999999999997E-4</v>
      </c>
      <c r="D56" s="15">
        <f>D12*C56</f>
        <v>1.0794054109090909</v>
      </c>
    </row>
    <row r="57" spans="1:4" x14ac:dyDescent="0.25">
      <c r="A57" s="12" t="s">
        <v>16</v>
      </c>
      <c r="B57" s="13" t="s">
        <v>65</v>
      </c>
      <c r="C57" s="19">
        <v>2.1499999999999998E-2</v>
      </c>
      <c r="D57" s="15">
        <f>D12*C57</f>
        <v>77.357387781818176</v>
      </c>
    </row>
    <row r="58" spans="1:4" x14ac:dyDescent="0.25">
      <c r="A58" s="12" t="s">
        <v>18</v>
      </c>
      <c r="B58" s="13" t="s">
        <v>66</v>
      </c>
      <c r="C58" s="19">
        <v>1.9400000000000001E-2</v>
      </c>
      <c r="D58" s="15">
        <f>D12*C58</f>
        <v>69.80154990545455</v>
      </c>
    </row>
    <row r="59" spans="1:4" x14ac:dyDescent="0.25">
      <c r="A59" s="12" t="s">
        <v>20</v>
      </c>
      <c r="B59" s="13" t="s">
        <v>55</v>
      </c>
      <c r="C59" s="19">
        <v>7.1000000000000004E-3</v>
      </c>
      <c r="D59" s="15">
        <f>D12*C59</f>
        <v>25.545928058181818</v>
      </c>
    </row>
    <row r="60" spans="1:4" x14ac:dyDescent="0.25">
      <c r="A60" s="12" t="s">
        <v>22</v>
      </c>
      <c r="B60" s="13" t="s">
        <v>65</v>
      </c>
      <c r="C60" s="19">
        <v>2.1499999999999998E-2</v>
      </c>
      <c r="D60" s="15">
        <f>D12*C60</f>
        <v>77.357387781818176</v>
      </c>
    </row>
    <row r="61" spans="1:4" x14ac:dyDescent="0.25">
      <c r="A61" s="10"/>
      <c r="B61" s="16" t="s">
        <v>67</v>
      </c>
      <c r="D61" s="17">
        <f>SUM(D55:D60)</f>
        <v>266.25333469090913</v>
      </c>
    </row>
    <row r="62" spans="1:4" x14ac:dyDescent="0.25">
      <c r="A62" s="10"/>
      <c r="D62" s="11"/>
    </row>
    <row r="63" spans="1:4" x14ac:dyDescent="0.25">
      <c r="A63" s="12" t="s">
        <v>68</v>
      </c>
      <c r="B63" s="16" t="s">
        <v>69</v>
      </c>
      <c r="C63" s="2" t="s">
        <v>10</v>
      </c>
      <c r="D63" s="14" t="s">
        <v>11</v>
      </c>
    </row>
    <row r="64" spans="1:4" x14ac:dyDescent="0.25">
      <c r="A64" s="12" t="s">
        <v>12</v>
      </c>
      <c r="B64" s="13" t="s">
        <v>70</v>
      </c>
      <c r="C64" s="19">
        <v>9.0749999999999997E-2</v>
      </c>
      <c r="D64" s="15">
        <f>D12*C64</f>
        <v>326.52013679999999</v>
      </c>
    </row>
    <row r="65" spans="1:4" x14ac:dyDescent="0.25">
      <c r="A65" s="12" t="s">
        <v>14</v>
      </c>
      <c r="B65" s="13" t="s">
        <v>71</v>
      </c>
      <c r="C65" s="19">
        <v>1.66E-2</v>
      </c>
      <c r="D65" s="15">
        <f>D12*C65</f>
        <v>59.727099403636366</v>
      </c>
    </row>
    <row r="66" spans="1:4" x14ac:dyDescent="0.25">
      <c r="A66" s="12" t="s">
        <v>16</v>
      </c>
      <c r="B66" s="13" t="s">
        <v>72</v>
      </c>
      <c r="C66" s="19">
        <v>8.0000000000000004E-4</v>
      </c>
      <c r="D66" s="15">
        <f>D12*C66</f>
        <v>2.8784144290909093</v>
      </c>
    </row>
    <row r="67" spans="1:4" x14ac:dyDescent="0.25">
      <c r="A67" s="12" t="s">
        <v>18</v>
      </c>
      <c r="B67" s="13" t="s">
        <v>73</v>
      </c>
      <c r="C67" s="19">
        <v>7.3000000000000001E-3</v>
      </c>
      <c r="D67" s="15">
        <f>D12*C67</f>
        <v>26.265531665454546</v>
      </c>
    </row>
    <row r="68" spans="1:4" x14ac:dyDescent="0.25">
      <c r="A68" s="12" t="s">
        <v>20</v>
      </c>
      <c r="B68" s="13" t="s">
        <v>74</v>
      </c>
      <c r="C68" s="19">
        <v>2.7000000000000001E-3</v>
      </c>
      <c r="D68" s="15">
        <f>D12*C68</f>
        <v>9.7146486981818185</v>
      </c>
    </row>
    <row r="69" spans="1:4" x14ac:dyDescent="0.25">
      <c r="A69" s="12" t="s">
        <v>22</v>
      </c>
      <c r="B69" s="13" t="s">
        <v>35</v>
      </c>
      <c r="C69" s="19">
        <v>0</v>
      </c>
      <c r="D69" s="15">
        <f>D12*C69</f>
        <v>0</v>
      </c>
    </row>
    <row r="70" spans="1:4" x14ac:dyDescent="0.25">
      <c r="A70" s="10"/>
      <c r="B70" s="16" t="s">
        <v>75</v>
      </c>
      <c r="D70" s="17">
        <f>SUM(D64:D69)</f>
        <v>425.10583099636364</v>
      </c>
    </row>
    <row r="71" spans="1:4" x14ac:dyDescent="0.25">
      <c r="A71" s="10"/>
      <c r="B71" s="16" t="s">
        <v>55</v>
      </c>
      <c r="D71" s="17">
        <f>D70*36.8%</f>
        <v>156.43894580666182</v>
      </c>
    </row>
    <row r="72" spans="1:4" x14ac:dyDescent="0.25">
      <c r="A72" s="10"/>
      <c r="B72" s="16" t="s">
        <v>76</v>
      </c>
      <c r="D72" s="17">
        <f>SUM(D70:D71)</f>
        <v>581.54477680302546</v>
      </c>
    </row>
    <row r="73" spans="1:4" x14ac:dyDescent="0.25">
      <c r="A73" s="10"/>
      <c r="D73" s="11"/>
    </row>
    <row r="74" spans="1:4" x14ac:dyDescent="0.25">
      <c r="A74" s="20" t="s">
        <v>290</v>
      </c>
      <c r="B74" s="21"/>
      <c r="C74" s="22"/>
      <c r="D74" s="15" t="s">
        <v>11</v>
      </c>
    </row>
    <row r="75" spans="1:4" x14ac:dyDescent="0.25">
      <c r="A75" s="12" t="s">
        <v>41</v>
      </c>
      <c r="B75" s="23" t="s">
        <v>77</v>
      </c>
      <c r="C75" s="22"/>
      <c r="D75" s="18">
        <f>D42</f>
        <v>1324.0706373818182</v>
      </c>
    </row>
    <row r="76" spans="1:4" x14ac:dyDescent="0.25">
      <c r="A76" s="12" t="s">
        <v>52</v>
      </c>
      <c r="B76" s="23" t="s">
        <v>78</v>
      </c>
      <c r="C76" s="22"/>
      <c r="D76" s="18">
        <f>D47</f>
        <v>450.11205634909089</v>
      </c>
    </row>
    <row r="77" spans="1:4" x14ac:dyDescent="0.25">
      <c r="A77" s="12" t="s">
        <v>57</v>
      </c>
      <c r="B77" s="23" t="s">
        <v>79</v>
      </c>
      <c r="C77" s="22"/>
      <c r="D77" s="18">
        <f>D52</f>
        <v>3.95781984</v>
      </c>
    </row>
    <row r="78" spans="1:4" x14ac:dyDescent="0.25">
      <c r="A78" s="12" t="s">
        <v>61</v>
      </c>
      <c r="B78" s="23" t="s">
        <v>80</v>
      </c>
      <c r="C78" s="22"/>
      <c r="D78" s="18">
        <f>D61</f>
        <v>266.25333469090913</v>
      </c>
    </row>
    <row r="79" spans="1:4" x14ac:dyDescent="0.25">
      <c r="A79" s="12" t="s">
        <v>68</v>
      </c>
      <c r="B79" s="23" t="s">
        <v>81</v>
      </c>
      <c r="C79" s="22"/>
      <c r="D79" s="18">
        <f>D72</f>
        <v>581.54477680302546</v>
      </c>
    </row>
    <row r="80" spans="1:4" x14ac:dyDescent="0.25">
      <c r="A80" s="12" t="s">
        <v>82</v>
      </c>
      <c r="B80" s="23" t="s">
        <v>35</v>
      </c>
      <c r="C80" s="22"/>
      <c r="D80" s="18"/>
    </row>
    <row r="81" spans="1:4" x14ac:dyDescent="0.25">
      <c r="A81" s="10"/>
      <c r="B81" s="16" t="s">
        <v>83</v>
      </c>
      <c r="D81" s="18">
        <f>SUM(D75:D80)</f>
        <v>2625.9386250648436</v>
      </c>
    </row>
    <row r="82" spans="1:4" x14ac:dyDescent="0.25">
      <c r="A82" s="10"/>
      <c r="B82" s="5"/>
      <c r="D82" s="11"/>
    </row>
    <row r="83" spans="1:4" x14ac:dyDescent="0.25">
      <c r="A83" s="10"/>
      <c r="B83" s="16" t="s">
        <v>84</v>
      </c>
      <c r="D83" s="17">
        <f>SUM(D12+D22+D30+D81)</f>
        <v>7036.8666614284793</v>
      </c>
    </row>
    <row r="84" spans="1:4" x14ac:dyDescent="0.25">
      <c r="A84" s="10"/>
      <c r="D84" s="11"/>
    </row>
    <row r="85" spans="1:4" x14ac:dyDescent="0.25">
      <c r="A85" s="12"/>
      <c r="B85" s="16" t="s">
        <v>85</v>
      </c>
      <c r="C85" s="2" t="s">
        <v>10</v>
      </c>
      <c r="D85" s="14" t="s">
        <v>11</v>
      </c>
    </row>
    <row r="86" spans="1:4" x14ac:dyDescent="0.25">
      <c r="A86" s="24" t="s">
        <v>12</v>
      </c>
      <c r="B86" s="25" t="s">
        <v>86</v>
      </c>
      <c r="C86" s="88"/>
      <c r="D86" s="67">
        <f>D83*C86</f>
        <v>0</v>
      </c>
    </row>
    <row r="87" spans="1:4" x14ac:dyDescent="0.25">
      <c r="A87" s="24" t="s">
        <v>14</v>
      </c>
      <c r="B87" s="25" t="s">
        <v>87</v>
      </c>
      <c r="C87" s="88"/>
      <c r="D87" s="67">
        <f>(D83+D86)*C87</f>
        <v>0</v>
      </c>
    </row>
    <row r="88" spans="1:4" x14ac:dyDescent="0.25">
      <c r="A88" s="12" t="s">
        <v>16</v>
      </c>
      <c r="B88" s="13" t="s">
        <v>88</v>
      </c>
      <c r="C88" s="95"/>
      <c r="D88" s="67"/>
    </row>
    <row r="89" spans="1:4" x14ac:dyDescent="0.25">
      <c r="A89" s="24" t="s">
        <v>18</v>
      </c>
      <c r="B89" s="25" t="s">
        <v>89</v>
      </c>
      <c r="C89" s="89">
        <v>6.4999999999999997E-3</v>
      </c>
      <c r="D89" s="67">
        <f>($D$83+$D$86+$D$87)*C89</f>
        <v>45.739633299285117</v>
      </c>
    </row>
    <row r="90" spans="1:4" x14ac:dyDescent="0.25">
      <c r="A90" s="24" t="s">
        <v>20</v>
      </c>
      <c r="B90" s="25" t="s">
        <v>90</v>
      </c>
      <c r="C90" s="89">
        <v>0.03</v>
      </c>
      <c r="D90" s="67">
        <f>($D$83+$D$86+$D$87)*C90</f>
        <v>211.10599984285437</v>
      </c>
    </row>
    <row r="91" spans="1:4" x14ac:dyDescent="0.25">
      <c r="A91" s="24" t="s">
        <v>22</v>
      </c>
      <c r="B91" s="25" t="s">
        <v>91</v>
      </c>
      <c r="C91" s="89">
        <v>0.05</v>
      </c>
      <c r="D91" s="67">
        <f>($D$83+$D$86+$D$87)*C91</f>
        <v>351.84333307142401</v>
      </c>
    </row>
    <row r="92" spans="1:4" x14ac:dyDescent="0.25">
      <c r="A92" s="10"/>
      <c r="B92" s="16" t="s">
        <v>83</v>
      </c>
      <c r="D92" s="17">
        <f>SUM(D86:D91)</f>
        <v>608.6889662135635</v>
      </c>
    </row>
    <row r="93" spans="1:4" x14ac:dyDescent="0.25">
      <c r="A93" s="10"/>
      <c r="B93" s="5"/>
      <c r="D93" s="26"/>
    </row>
    <row r="94" spans="1:4" x14ac:dyDescent="0.25">
      <c r="A94" s="10"/>
      <c r="D94" s="11"/>
    </row>
    <row r="95" spans="1:4" x14ac:dyDescent="0.25">
      <c r="A95" s="10"/>
      <c r="B95" s="27" t="s">
        <v>92</v>
      </c>
      <c r="C95" s="22"/>
      <c r="D95" s="28" t="s">
        <v>11</v>
      </c>
    </row>
    <row r="96" spans="1:4" x14ac:dyDescent="0.25">
      <c r="A96" s="10"/>
      <c r="B96" s="23" t="s">
        <v>93</v>
      </c>
      <c r="C96" s="22"/>
      <c r="D96" s="15">
        <f>D12</f>
        <v>3598.0180363636364</v>
      </c>
    </row>
    <row r="97" spans="1:4" x14ac:dyDescent="0.25">
      <c r="A97" s="10"/>
      <c r="B97" s="23" t="s">
        <v>94</v>
      </c>
      <c r="C97" s="22"/>
      <c r="D97" s="15">
        <f>D22</f>
        <v>812.91000000000008</v>
      </c>
    </row>
    <row r="98" spans="1:4" x14ac:dyDescent="0.25">
      <c r="A98" s="10"/>
      <c r="B98" s="23" t="s">
        <v>95</v>
      </c>
      <c r="C98" s="22"/>
      <c r="D98" s="15">
        <f>D30</f>
        <v>0</v>
      </c>
    </row>
    <row r="99" spans="1:4" x14ac:dyDescent="0.25">
      <c r="A99" s="10"/>
      <c r="B99" s="23" t="s">
        <v>96</v>
      </c>
      <c r="C99" s="22"/>
      <c r="D99" s="15">
        <f>D81</f>
        <v>2625.9386250648436</v>
      </c>
    </row>
    <row r="100" spans="1:4" x14ac:dyDescent="0.25">
      <c r="A100" s="10"/>
      <c r="B100" s="23" t="s">
        <v>97</v>
      </c>
      <c r="C100" s="22"/>
      <c r="D100" s="15">
        <f>SUM(D96:D99)</f>
        <v>7036.8666614284793</v>
      </c>
    </row>
    <row r="101" spans="1:4" x14ac:dyDescent="0.25">
      <c r="A101" s="10"/>
      <c r="B101" s="23" t="s">
        <v>98</v>
      </c>
      <c r="C101" s="22"/>
      <c r="D101" s="15">
        <f>D92</f>
        <v>608.6889662135635</v>
      </c>
    </row>
    <row r="102" spans="1:4" x14ac:dyDescent="0.25">
      <c r="A102" s="10"/>
      <c r="B102" s="29" t="s">
        <v>83</v>
      </c>
      <c r="C102" s="30"/>
      <c r="D102" s="28">
        <f>SUM(D100:D101)</f>
        <v>7645.555627642043</v>
      </c>
    </row>
  </sheetData>
  <sheetProtection algorithmName="SHA-512" hashValue="ALRSnVh6/AH/nDYK6IvF/wZbc2Ba/u4aFxI2LDk2+Fnyx9s/6Kyk5UddMnO6jtBAMgLh+6j8edry24Sc21yFUQ==" saltValue="wxbwBmCxj74R5guvJC1Q9g==" spinCount="100000" sheet="1" objects="1" scenarios="1"/>
  <mergeCells count="5">
    <mergeCell ref="A1:D1"/>
    <mergeCell ref="A3:D3"/>
    <mergeCell ref="A14:D14"/>
    <mergeCell ref="A24:D24"/>
    <mergeCell ref="A32:D32"/>
  </mergeCells>
  <printOptions horizontalCentered="1"/>
  <pageMargins left="0.51181102362204722" right="0.51181102362204722" top="0.78740157480314965" bottom="0.78740157480314965" header="0.31496062992125984" footer="0.31496062992125984"/>
  <pageSetup paperSize="9" fitToHeight="0" orientation="portrait" verticalDpi="0" r:id="rId1"/>
  <rowBreaks count="2" manualBreakCount="2">
    <brk id="47" max="16383" man="1"/>
    <brk id="9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E54C8-8E3A-4152-83C8-B3B92A1C6AD5}">
  <sheetPr codeName="Planilha7">
    <tabColor theme="9" tint="0.79998168889431442"/>
    <pageSetUpPr fitToPage="1"/>
  </sheetPr>
  <dimension ref="A1:D103"/>
  <sheetViews>
    <sheetView zoomScaleNormal="100" workbookViewId="0">
      <selection activeCell="N27" sqref="N27"/>
    </sheetView>
  </sheetViews>
  <sheetFormatPr defaultRowHeight="15" x14ac:dyDescent="0.25"/>
  <cols>
    <col min="1" max="1" width="8.85546875" customWidth="1"/>
    <col min="2" max="2" width="46.7109375" customWidth="1"/>
    <col min="3" max="3" width="8.7109375" customWidth="1"/>
    <col min="4" max="4" width="16.85546875" customWidth="1"/>
  </cols>
  <sheetData>
    <row r="1" spans="1:4" x14ac:dyDescent="0.25">
      <c r="A1" s="154" t="s">
        <v>323</v>
      </c>
      <c r="B1" s="154"/>
      <c r="C1" s="154"/>
      <c r="D1" s="154"/>
    </row>
    <row r="3" spans="1:4" x14ac:dyDescent="0.25">
      <c r="A3" s="155" t="s">
        <v>9</v>
      </c>
      <c r="B3" s="155"/>
      <c r="C3" s="155"/>
      <c r="D3" s="155"/>
    </row>
    <row r="4" spans="1:4" x14ac:dyDescent="0.25">
      <c r="A4" s="12"/>
      <c r="B4" s="13"/>
      <c r="C4" s="2" t="s">
        <v>10</v>
      </c>
      <c r="D4" s="14" t="s">
        <v>11</v>
      </c>
    </row>
    <row r="5" spans="1:4" x14ac:dyDescent="0.25">
      <c r="A5" s="12" t="s">
        <v>12</v>
      </c>
      <c r="B5" s="13" t="s">
        <v>13</v>
      </c>
      <c r="C5" s="12">
        <v>1</v>
      </c>
      <c r="D5" s="15">
        <f>('2.1 Cargos Semafórica'!D5)*C5</f>
        <v>3155.11</v>
      </c>
    </row>
    <row r="6" spans="1:4" x14ac:dyDescent="0.25">
      <c r="A6" s="12" t="s">
        <v>14</v>
      </c>
      <c r="B6" s="13" t="s">
        <v>15</v>
      </c>
      <c r="C6" s="12"/>
      <c r="D6" s="15">
        <f>('2.1 Cargos Semafórica'!F5)*C5</f>
        <v>946.53300000000002</v>
      </c>
    </row>
    <row r="7" spans="1:4" x14ac:dyDescent="0.25">
      <c r="A7" s="12" t="s">
        <v>16</v>
      </c>
      <c r="B7" s="13" t="s">
        <v>17</v>
      </c>
      <c r="C7" s="12"/>
      <c r="D7" s="15">
        <f>('2.1 Cargos Semafórica'!G5)*C5</f>
        <v>0</v>
      </c>
    </row>
    <row r="8" spans="1:4" x14ac:dyDescent="0.25">
      <c r="A8" s="12" t="s">
        <v>18</v>
      </c>
      <c r="B8" s="13" t="s">
        <v>19</v>
      </c>
      <c r="C8" s="12"/>
      <c r="D8" s="15">
        <f>('2.1 Cargos Semafórica'!E5)*C5</f>
        <v>0</v>
      </c>
    </row>
    <row r="9" spans="1:4" x14ac:dyDescent="0.25">
      <c r="A9" s="12" t="s">
        <v>20</v>
      </c>
      <c r="B9" s="13" t="s">
        <v>21</v>
      </c>
      <c r="C9" s="12"/>
      <c r="D9" s="15"/>
    </row>
    <row r="10" spans="1:4" x14ac:dyDescent="0.25">
      <c r="A10" s="12" t="s">
        <v>22</v>
      </c>
      <c r="B10" s="13" t="s">
        <v>23</v>
      </c>
      <c r="C10" s="12"/>
      <c r="D10" s="15">
        <f>('2.1 Cargos Semafórica'!H5)*C5</f>
        <v>223.72598181818182</v>
      </c>
    </row>
    <row r="11" spans="1:4" x14ac:dyDescent="0.25">
      <c r="A11" s="12" t="s">
        <v>24</v>
      </c>
      <c r="B11" s="13" t="s">
        <v>25</v>
      </c>
      <c r="C11" s="12"/>
      <c r="D11" s="15">
        <f>(D5*6%)+(D17*C5)/10</f>
        <v>248.8416</v>
      </c>
    </row>
    <row r="12" spans="1:4" x14ac:dyDescent="0.25">
      <c r="A12" s="10"/>
      <c r="B12" s="16" t="s">
        <v>26</v>
      </c>
      <c r="D12" s="17">
        <f>SUM(D5:D10)-D11</f>
        <v>4076.5273818181818</v>
      </c>
    </row>
    <row r="13" spans="1:4" x14ac:dyDescent="0.25">
      <c r="A13" s="10"/>
      <c r="D13" s="11"/>
    </row>
    <row r="14" spans="1:4" x14ac:dyDescent="0.25">
      <c r="A14" s="155" t="s">
        <v>27</v>
      </c>
      <c r="B14" s="155"/>
      <c r="C14" s="155"/>
      <c r="D14" s="155"/>
    </row>
    <row r="15" spans="1:4" x14ac:dyDescent="0.25">
      <c r="A15" s="12"/>
      <c r="B15" s="13"/>
      <c r="C15" s="12" t="s">
        <v>10</v>
      </c>
      <c r="D15" s="15" t="s">
        <v>11</v>
      </c>
    </row>
    <row r="16" spans="1:4" x14ac:dyDescent="0.25">
      <c r="A16" s="12" t="s">
        <v>12</v>
      </c>
      <c r="B16" s="13" t="s">
        <v>28</v>
      </c>
      <c r="C16" s="12">
        <v>42</v>
      </c>
      <c r="D16" s="15">
        <f>5.18*C16</f>
        <v>217.56</v>
      </c>
    </row>
    <row r="17" spans="1:4" x14ac:dyDescent="0.25">
      <c r="A17" s="12" t="s">
        <v>14</v>
      </c>
      <c r="B17" s="13" t="s">
        <v>29</v>
      </c>
      <c r="C17" s="12">
        <v>21</v>
      </c>
      <c r="D17" s="15">
        <v>595.35</v>
      </c>
    </row>
    <row r="18" spans="1:4" x14ac:dyDescent="0.25">
      <c r="A18" s="12" t="s">
        <v>16</v>
      </c>
      <c r="B18" s="13" t="s">
        <v>30</v>
      </c>
      <c r="C18" s="12"/>
      <c r="D18" s="15"/>
    </row>
    <row r="19" spans="1:4" x14ac:dyDescent="0.25">
      <c r="A19" s="12" t="s">
        <v>18</v>
      </c>
      <c r="B19" s="13" t="s">
        <v>31</v>
      </c>
      <c r="C19" s="12"/>
      <c r="D19" s="15"/>
    </row>
    <row r="20" spans="1:4" x14ac:dyDescent="0.25">
      <c r="A20" s="12" t="s">
        <v>32</v>
      </c>
      <c r="B20" s="13" t="s">
        <v>33</v>
      </c>
      <c r="C20" s="12"/>
      <c r="D20" s="15"/>
    </row>
    <row r="21" spans="1:4" x14ac:dyDescent="0.25">
      <c r="A21" s="12" t="s">
        <v>34</v>
      </c>
      <c r="B21" s="13" t="s">
        <v>35</v>
      </c>
      <c r="C21" s="12"/>
      <c r="D21" s="15"/>
    </row>
    <row r="22" spans="1:4" x14ac:dyDescent="0.25">
      <c r="A22" s="10"/>
      <c r="B22" s="16" t="s">
        <v>26</v>
      </c>
      <c r="D22" s="17">
        <f>C5*(D16+D17)</f>
        <v>812.91000000000008</v>
      </c>
    </row>
    <row r="23" spans="1:4" x14ac:dyDescent="0.25">
      <c r="A23" s="10"/>
      <c r="D23" s="11"/>
    </row>
    <row r="24" spans="1:4" x14ac:dyDescent="0.25">
      <c r="A24" s="155" t="s">
        <v>36</v>
      </c>
      <c r="B24" s="155"/>
      <c r="C24" s="155"/>
      <c r="D24" s="155"/>
    </row>
    <row r="25" spans="1:4" x14ac:dyDescent="0.25">
      <c r="A25" s="12"/>
      <c r="B25" s="13"/>
      <c r="C25" s="12" t="s">
        <v>10</v>
      </c>
      <c r="D25" s="15" t="s">
        <v>11</v>
      </c>
    </row>
    <row r="26" spans="1:4" x14ac:dyDescent="0.25">
      <c r="A26" s="12" t="s">
        <v>12</v>
      </c>
      <c r="B26" s="13" t="s">
        <v>291</v>
      </c>
      <c r="C26" s="12">
        <f>C5</f>
        <v>1</v>
      </c>
      <c r="D26" s="120"/>
    </row>
    <row r="27" spans="1:4" x14ac:dyDescent="0.25">
      <c r="A27" s="12" t="s">
        <v>14</v>
      </c>
      <c r="B27" s="13" t="s">
        <v>37</v>
      </c>
      <c r="C27" s="12"/>
      <c r="D27" s="15"/>
    </row>
    <row r="28" spans="1:4" x14ac:dyDescent="0.25">
      <c r="A28" s="12" t="s">
        <v>16</v>
      </c>
      <c r="B28" s="13" t="s">
        <v>38</v>
      </c>
      <c r="C28" s="12"/>
      <c r="D28" s="15"/>
    </row>
    <row r="29" spans="1:4" x14ac:dyDescent="0.25">
      <c r="A29" s="12" t="s">
        <v>18</v>
      </c>
      <c r="B29" s="13" t="s">
        <v>39</v>
      </c>
      <c r="C29" s="13"/>
      <c r="D29" s="18"/>
    </row>
    <row r="30" spans="1:4" x14ac:dyDescent="0.25">
      <c r="A30" s="10"/>
      <c r="B30" s="16" t="s">
        <v>26</v>
      </c>
      <c r="D30" s="17">
        <f>C26*D26</f>
        <v>0</v>
      </c>
    </row>
    <row r="31" spans="1:4" x14ac:dyDescent="0.25">
      <c r="A31" s="10"/>
      <c r="D31" s="11"/>
    </row>
    <row r="32" spans="1:4" x14ac:dyDescent="0.25">
      <c r="A32" s="155" t="s">
        <v>40</v>
      </c>
      <c r="B32" s="155"/>
      <c r="C32" s="155"/>
      <c r="D32" s="155"/>
    </row>
    <row r="33" spans="1:4" x14ac:dyDescent="0.25">
      <c r="A33" s="12" t="s">
        <v>41</v>
      </c>
      <c r="B33" s="13"/>
      <c r="C33" s="2" t="s">
        <v>10</v>
      </c>
      <c r="D33" s="14" t="s">
        <v>11</v>
      </c>
    </row>
    <row r="34" spans="1:4" x14ac:dyDescent="0.25">
      <c r="A34" s="12" t="s">
        <v>12</v>
      </c>
      <c r="B34" s="13" t="s">
        <v>42</v>
      </c>
      <c r="C34" s="19">
        <v>0.2</v>
      </c>
      <c r="D34" s="15">
        <f>D12*C34</f>
        <v>815.30547636363644</v>
      </c>
    </row>
    <row r="35" spans="1:4" x14ac:dyDescent="0.25">
      <c r="A35" s="12" t="s">
        <v>14</v>
      </c>
      <c r="B35" s="13" t="s">
        <v>43</v>
      </c>
      <c r="C35" s="19">
        <v>1.4999999999999999E-2</v>
      </c>
      <c r="D35" s="15">
        <f>D12*C35</f>
        <v>61.147910727272723</v>
      </c>
    </row>
    <row r="36" spans="1:4" x14ac:dyDescent="0.25">
      <c r="A36" s="12" t="s">
        <v>16</v>
      </c>
      <c r="B36" s="13" t="s">
        <v>44</v>
      </c>
      <c r="C36" s="19">
        <v>0.01</v>
      </c>
      <c r="D36" s="15">
        <f>D12*C36</f>
        <v>40.765273818181818</v>
      </c>
    </row>
    <row r="37" spans="1:4" x14ac:dyDescent="0.25">
      <c r="A37" s="12" t="s">
        <v>18</v>
      </c>
      <c r="B37" s="13" t="s">
        <v>45</v>
      </c>
      <c r="C37" s="19">
        <v>2E-3</v>
      </c>
      <c r="D37" s="15">
        <f>D12*C37</f>
        <v>8.1530547636363639</v>
      </c>
    </row>
    <row r="38" spans="1:4" x14ac:dyDescent="0.25">
      <c r="A38" s="12" t="s">
        <v>20</v>
      </c>
      <c r="B38" s="13" t="s">
        <v>46</v>
      </c>
      <c r="C38" s="19">
        <v>2.5000000000000001E-2</v>
      </c>
      <c r="D38" s="15">
        <f>D12*C38</f>
        <v>101.91318454545456</v>
      </c>
    </row>
    <row r="39" spans="1:4" x14ac:dyDescent="0.25">
      <c r="A39" s="12" t="s">
        <v>22</v>
      </c>
      <c r="B39" s="13" t="s">
        <v>47</v>
      </c>
      <c r="C39" s="19">
        <v>0.08</v>
      </c>
      <c r="D39" s="15">
        <f>D12*C39</f>
        <v>326.12219054545454</v>
      </c>
    </row>
    <row r="40" spans="1:4" x14ac:dyDescent="0.25">
      <c r="A40" s="12" t="s">
        <v>24</v>
      </c>
      <c r="B40" s="13" t="s">
        <v>48</v>
      </c>
      <c r="C40" s="19">
        <v>0.03</v>
      </c>
      <c r="D40" s="15">
        <f>D12*C40</f>
        <v>122.29582145454545</v>
      </c>
    </row>
    <row r="41" spans="1:4" x14ac:dyDescent="0.25">
      <c r="A41" s="12" t="s">
        <v>49</v>
      </c>
      <c r="B41" s="13" t="s">
        <v>50</v>
      </c>
      <c r="C41" s="19">
        <v>6.0000000000000001E-3</v>
      </c>
      <c r="D41" s="15">
        <f>D12*C41</f>
        <v>24.45916429090909</v>
      </c>
    </row>
    <row r="42" spans="1:4" x14ac:dyDescent="0.25">
      <c r="A42" s="10"/>
      <c r="B42" s="16" t="s">
        <v>51</v>
      </c>
      <c r="D42" s="17">
        <f>SUM(D34:D41)</f>
        <v>1500.1620765090909</v>
      </c>
    </row>
    <row r="43" spans="1:4" x14ac:dyDescent="0.25">
      <c r="A43" s="10"/>
      <c r="D43" s="11"/>
    </row>
    <row r="44" spans="1:4" x14ac:dyDescent="0.25">
      <c r="A44" s="12" t="s">
        <v>52</v>
      </c>
      <c r="B44" s="16" t="s">
        <v>53</v>
      </c>
      <c r="C44" s="2" t="s">
        <v>10</v>
      </c>
      <c r="D44" s="14" t="s">
        <v>11</v>
      </c>
    </row>
    <row r="45" spans="1:4" x14ac:dyDescent="0.25">
      <c r="A45" s="12" t="s">
        <v>12</v>
      </c>
      <c r="B45" s="13" t="s">
        <v>54</v>
      </c>
      <c r="C45" s="19">
        <v>8.3299999999999999E-2</v>
      </c>
      <c r="D45" s="15">
        <f>D12*C45</f>
        <v>339.57473090545454</v>
      </c>
    </row>
    <row r="46" spans="1:4" x14ac:dyDescent="0.25">
      <c r="A46" s="12" t="s">
        <v>14</v>
      </c>
      <c r="B46" s="13" t="s">
        <v>55</v>
      </c>
      <c r="C46" s="19">
        <v>4.1799999999999997E-2</v>
      </c>
      <c r="D46" s="15">
        <f>D12*C46</f>
        <v>170.39884455999999</v>
      </c>
    </row>
    <row r="47" spans="1:4" x14ac:dyDescent="0.25">
      <c r="A47" s="10"/>
      <c r="B47" s="16" t="s">
        <v>56</v>
      </c>
      <c r="D47" s="17">
        <f>SUM(D45:D46)</f>
        <v>509.97357546545453</v>
      </c>
    </row>
    <row r="48" spans="1:4" x14ac:dyDescent="0.25">
      <c r="A48" s="10"/>
      <c r="D48" s="11"/>
    </row>
    <row r="49" spans="1:4" x14ac:dyDescent="0.25">
      <c r="A49" s="10"/>
      <c r="D49" s="11"/>
    </row>
    <row r="50" spans="1:4" x14ac:dyDescent="0.25">
      <c r="A50" s="12" t="s">
        <v>57</v>
      </c>
      <c r="B50" s="16" t="s">
        <v>58</v>
      </c>
      <c r="C50" s="2" t="s">
        <v>10</v>
      </c>
      <c r="D50" s="14" t="s">
        <v>11</v>
      </c>
    </row>
    <row r="51" spans="1:4" x14ac:dyDescent="0.25">
      <c r="A51" s="12" t="s">
        <v>12</v>
      </c>
      <c r="B51" s="13" t="s">
        <v>59</v>
      </c>
      <c r="C51" s="19">
        <v>1E-3</v>
      </c>
      <c r="D51" s="15">
        <f>D12*C51</f>
        <v>4.076527381818182</v>
      </c>
    </row>
    <row r="52" spans="1:4" x14ac:dyDescent="0.25">
      <c r="A52" s="12" t="s">
        <v>14</v>
      </c>
      <c r="B52" s="13" t="s">
        <v>55</v>
      </c>
      <c r="C52" s="19">
        <v>1E-4</v>
      </c>
      <c r="D52" s="15">
        <f>D12*C52</f>
        <v>0.40765273818181819</v>
      </c>
    </row>
    <row r="53" spans="1:4" x14ac:dyDescent="0.25">
      <c r="A53" s="10"/>
      <c r="B53" s="16" t="s">
        <v>60</v>
      </c>
      <c r="D53" s="17">
        <f>SUM(D51:D52)</f>
        <v>4.4841801200000004</v>
      </c>
    </row>
    <row r="54" spans="1:4" x14ac:dyDescent="0.25">
      <c r="A54" s="10"/>
      <c r="D54" s="11"/>
    </row>
    <row r="55" spans="1:4" x14ac:dyDescent="0.25">
      <c r="A55" s="12" t="s">
        <v>61</v>
      </c>
      <c r="B55" s="16" t="s">
        <v>62</v>
      </c>
      <c r="C55" s="2" t="s">
        <v>10</v>
      </c>
      <c r="D55" s="14" t="s">
        <v>11</v>
      </c>
    </row>
    <row r="56" spans="1:4" x14ac:dyDescent="0.25">
      <c r="A56" s="12" t="s">
        <v>12</v>
      </c>
      <c r="B56" s="13" t="s">
        <v>63</v>
      </c>
      <c r="C56" s="19">
        <v>4.1999999999999997E-3</v>
      </c>
      <c r="D56" s="15">
        <f>D12*C56</f>
        <v>17.121415003636361</v>
      </c>
    </row>
    <row r="57" spans="1:4" x14ac:dyDescent="0.25">
      <c r="A57" s="12" t="s">
        <v>14</v>
      </c>
      <c r="B57" s="13" t="s">
        <v>64</v>
      </c>
      <c r="C57" s="19">
        <v>2.9999999999999997E-4</v>
      </c>
      <c r="D57" s="15">
        <f>D12*C57</f>
        <v>1.2229582145454545</v>
      </c>
    </row>
    <row r="58" spans="1:4" x14ac:dyDescent="0.25">
      <c r="A58" s="12" t="s">
        <v>16</v>
      </c>
      <c r="B58" s="13" t="s">
        <v>65</v>
      </c>
      <c r="C58" s="19">
        <v>2.1499999999999998E-2</v>
      </c>
      <c r="D58" s="15">
        <f>D12*C58</f>
        <v>87.645338709090908</v>
      </c>
    </row>
    <row r="59" spans="1:4" x14ac:dyDescent="0.25">
      <c r="A59" s="12" t="s">
        <v>18</v>
      </c>
      <c r="B59" s="13" t="s">
        <v>66</v>
      </c>
      <c r="C59" s="19">
        <v>1.9400000000000001E-2</v>
      </c>
      <c r="D59" s="15">
        <f>D12*C59</f>
        <v>79.084631207272722</v>
      </c>
    </row>
    <row r="60" spans="1:4" x14ac:dyDescent="0.25">
      <c r="A60" s="12" t="s">
        <v>20</v>
      </c>
      <c r="B60" s="13" t="s">
        <v>55</v>
      </c>
      <c r="C60" s="19">
        <v>7.1000000000000004E-3</v>
      </c>
      <c r="D60" s="15">
        <f>D12*C60</f>
        <v>28.943344410909091</v>
      </c>
    </row>
    <row r="61" spans="1:4" x14ac:dyDescent="0.25">
      <c r="A61" s="12" t="s">
        <v>22</v>
      </c>
      <c r="B61" s="13" t="s">
        <v>65</v>
      </c>
      <c r="C61" s="19">
        <v>2.1499999999999998E-2</v>
      </c>
      <c r="D61" s="15">
        <f>D12*C61</f>
        <v>87.645338709090908</v>
      </c>
    </row>
    <row r="62" spans="1:4" x14ac:dyDescent="0.25">
      <c r="A62" s="10"/>
      <c r="B62" s="16" t="s">
        <v>67</v>
      </c>
      <c r="D62" s="17">
        <f>SUM(D56:D61)</f>
        <v>301.66302625454546</v>
      </c>
    </row>
    <row r="63" spans="1:4" x14ac:dyDescent="0.25">
      <c r="A63" s="10"/>
      <c r="D63" s="11"/>
    </row>
    <row r="64" spans="1:4" x14ac:dyDescent="0.25">
      <c r="A64" s="12" t="s">
        <v>68</v>
      </c>
      <c r="B64" s="16" t="s">
        <v>69</v>
      </c>
      <c r="C64" s="2" t="s">
        <v>10</v>
      </c>
      <c r="D64" s="14" t="s">
        <v>11</v>
      </c>
    </row>
    <row r="65" spans="1:4" x14ac:dyDescent="0.25">
      <c r="A65" s="12" t="s">
        <v>12</v>
      </c>
      <c r="B65" s="13" t="s">
        <v>70</v>
      </c>
      <c r="C65" s="19">
        <v>9.0749999999999997E-2</v>
      </c>
      <c r="D65" s="15">
        <f>D12*C65</f>
        <v>369.94485989999998</v>
      </c>
    </row>
    <row r="66" spans="1:4" x14ac:dyDescent="0.25">
      <c r="A66" s="12" t="s">
        <v>14</v>
      </c>
      <c r="B66" s="13" t="s">
        <v>71</v>
      </c>
      <c r="C66" s="19">
        <v>1.66E-2</v>
      </c>
      <c r="D66" s="15">
        <f>D12*C66</f>
        <v>67.670354538181812</v>
      </c>
    </row>
    <row r="67" spans="1:4" x14ac:dyDescent="0.25">
      <c r="A67" s="12" t="s">
        <v>16</v>
      </c>
      <c r="B67" s="13" t="s">
        <v>72</v>
      </c>
      <c r="C67" s="19">
        <v>8.0000000000000004E-4</v>
      </c>
      <c r="D67" s="15">
        <f>D12*C67</f>
        <v>3.2612219054545455</v>
      </c>
    </row>
    <row r="68" spans="1:4" x14ac:dyDescent="0.25">
      <c r="A68" s="12" t="s">
        <v>18</v>
      </c>
      <c r="B68" s="13" t="s">
        <v>73</v>
      </c>
      <c r="C68" s="19">
        <v>7.3000000000000001E-3</v>
      </c>
      <c r="D68" s="15">
        <f>D12*C68</f>
        <v>29.758649887272728</v>
      </c>
    </row>
    <row r="69" spans="1:4" x14ac:dyDescent="0.25">
      <c r="A69" s="12" t="s">
        <v>20</v>
      </c>
      <c r="B69" s="13" t="s">
        <v>74</v>
      </c>
      <c r="C69" s="19">
        <v>2.7000000000000001E-3</v>
      </c>
      <c r="D69" s="15">
        <f>D12*C69</f>
        <v>11.006623930909091</v>
      </c>
    </row>
    <row r="70" spans="1:4" x14ac:dyDescent="0.25">
      <c r="A70" s="12" t="s">
        <v>22</v>
      </c>
      <c r="B70" s="13" t="s">
        <v>35</v>
      </c>
      <c r="C70" s="19">
        <v>0</v>
      </c>
      <c r="D70" s="15">
        <f>D12*C70</f>
        <v>0</v>
      </c>
    </row>
    <row r="71" spans="1:4" x14ac:dyDescent="0.25">
      <c r="A71" s="10"/>
      <c r="B71" s="16" t="s">
        <v>75</v>
      </c>
      <c r="D71" s="17">
        <f>SUM(D65:D70)</f>
        <v>481.64171016181814</v>
      </c>
    </row>
    <row r="72" spans="1:4" x14ac:dyDescent="0.25">
      <c r="A72" s="10"/>
      <c r="B72" s="16" t="s">
        <v>55</v>
      </c>
      <c r="D72" s="17">
        <f>D71*36.8%</f>
        <v>177.24414933954907</v>
      </c>
    </row>
    <row r="73" spans="1:4" x14ac:dyDescent="0.25">
      <c r="A73" s="10"/>
      <c r="B73" s="16" t="s">
        <v>76</v>
      </c>
      <c r="D73" s="17">
        <f>SUM(D71:D72)</f>
        <v>658.88585950136724</v>
      </c>
    </row>
    <row r="74" spans="1:4" x14ac:dyDescent="0.25">
      <c r="A74" s="10"/>
      <c r="D74" s="11"/>
    </row>
    <row r="75" spans="1:4" x14ac:dyDescent="0.25">
      <c r="A75" s="20" t="s">
        <v>293</v>
      </c>
      <c r="B75" s="21"/>
      <c r="C75" s="22"/>
      <c r="D75" s="15" t="s">
        <v>11</v>
      </c>
    </row>
    <row r="76" spans="1:4" x14ac:dyDescent="0.25">
      <c r="A76" s="12" t="s">
        <v>41</v>
      </c>
      <c r="B76" s="23" t="s">
        <v>77</v>
      </c>
      <c r="C76" s="22"/>
      <c r="D76" s="18">
        <f>D42</f>
        <v>1500.1620765090909</v>
      </c>
    </row>
    <row r="77" spans="1:4" x14ac:dyDescent="0.25">
      <c r="A77" s="12" t="s">
        <v>52</v>
      </c>
      <c r="B77" s="23" t="s">
        <v>78</v>
      </c>
      <c r="C77" s="22"/>
      <c r="D77" s="18">
        <f>D47</f>
        <v>509.97357546545453</v>
      </c>
    </row>
    <row r="78" spans="1:4" x14ac:dyDescent="0.25">
      <c r="A78" s="12" t="s">
        <v>57</v>
      </c>
      <c r="B78" s="23" t="s">
        <v>79</v>
      </c>
      <c r="C78" s="22"/>
      <c r="D78" s="18">
        <f>D53</f>
        <v>4.4841801200000004</v>
      </c>
    </row>
    <row r="79" spans="1:4" x14ac:dyDescent="0.25">
      <c r="A79" s="12" t="s">
        <v>61</v>
      </c>
      <c r="B79" s="23" t="s">
        <v>80</v>
      </c>
      <c r="C79" s="22"/>
      <c r="D79" s="18">
        <f>D62</f>
        <v>301.66302625454546</v>
      </c>
    </row>
    <row r="80" spans="1:4" x14ac:dyDescent="0.25">
      <c r="A80" s="12" t="s">
        <v>68</v>
      </c>
      <c r="B80" s="23" t="s">
        <v>81</v>
      </c>
      <c r="C80" s="22"/>
      <c r="D80" s="18">
        <f>D73</f>
        <v>658.88585950136724</v>
      </c>
    </row>
    <row r="81" spans="1:4" x14ac:dyDescent="0.25">
      <c r="A81" s="12" t="s">
        <v>82</v>
      </c>
      <c r="B81" s="23" t="s">
        <v>35</v>
      </c>
      <c r="C81" s="22"/>
      <c r="D81" s="18"/>
    </row>
    <row r="82" spans="1:4" x14ac:dyDescent="0.25">
      <c r="A82" s="10"/>
      <c r="B82" s="16" t="s">
        <v>83</v>
      </c>
      <c r="D82" s="18">
        <f>SUM(D76:D81)</f>
        <v>2975.1687178504581</v>
      </c>
    </row>
    <row r="83" spans="1:4" x14ac:dyDescent="0.25">
      <c r="A83" s="10"/>
      <c r="B83" s="5"/>
      <c r="D83" s="11"/>
    </row>
    <row r="84" spans="1:4" x14ac:dyDescent="0.25">
      <c r="A84" s="10"/>
      <c r="B84" s="16" t="s">
        <v>84</v>
      </c>
      <c r="D84" s="17">
        <f>SUM(D12+D22+D30+D82)</f>
        <v>7864.6060996686401</v>
      </c>
    </row>
    <row r="85" spans="1:4" x14ac:dyDescent="0.25">
      <c r="A85" s="10"/>
      <c r="D85" s="11"/>
    </row>
    <row r="86" spans="1:4" x14ac:dyDescent="0.25">
      <c r="A86" s="12"/>
      <c r="B86" s="16" t="s">
        <v>85</v>
      </c>
      <c r="C86" s="2" t="s">
        <v>10</v>
      </c>
      <c r="D86" s="14" t="s">
        <v>11</v>
      </c>
    </row>
    <row r="87" spans="1:4" x14ac:dyDescent="0.25">
      <c r="A87" s="24" t="s">
        <v>12</v>
      </c>
      <c r="B87" s="25" t="s">
        <v>86</v>
      </c>
      <c r="C87" s="88"/>
      <c r="D87" s="67">
        <f>D84*C87</f>
        <v>0</v>
      </c>
    </row>
    <row r="88" spans="1:4" x14ac:dyDescent="0.25">
      <c r="A88" s="24" t="s">
        <v>14</v>
      </c>
      <c r="B88" s="25" t="s">
        <v>87</v>
      </c>
      <c r="C88" s="88"/>
      <c r="D88" s="67">
        <f>(D84+D87)*C88</f>
        <v>0</v>
      </c>
    </row>
    <row r="89" spans="1:4" x14ac:dyDescent="0.25">
      <c r="A89" s="12" t="s">
        <v>16</v>
      </c>
      <c r="B89" s="13" t="s">
        <v>88</v>
      </c>
      <c r="C89" s="95"/>
      <c r="D89" s="67"/>
    </row>
    <row r="90" spans="1:4" x14ac:dyDescent="0.25">
      <c r="A90" s="24" t="s">
        <v>18</v>
      </c>
      <c r="B90" s="25" t="s">
        <v>89</v>
      </c>
      <c r="C90" s="89">
        <v>6.4999999999999997E-3</v>
      </c>
      <c r="D90" s="67">
        <f>($D$84+$D$87+$D$88)*C90</f>
        <v>51.119939647846159</v>
      </c>
    </row>
    <row r="91" spans="1:4" x14ac:dyDescent="0.25">
      <c r="A91" s="24" t="s">
        <v>20</v>
      </c>
      <c r="B91" s="25" t="s">
        <v>90</v>
      </c>
      <c r="C91" s="89">
        <v>0.03</v>
      </c>
      <c r="D91" s="67">
        <f>($D$84+$D$87+$D$88)*C91</f>
        <v>235.9381829900592</v>
      </c>
    </row>
    <row r="92" spans="1:4" x14ac:dyDescent="0.25">
      <c r="A92" s="24" t="s">
        <v>22</v>
      </c>
      <c r="B92" s="25" t="s">
        <v>91</v>
      </c>
      <c r="C92" s="89">
        <v>0.05</v>
      </c>
      <c r="D92" s="67">
        <f>($D$84+$D$87+$D$88)*C92</f>
        <v>393.23030498343201</v>
      </c>
    </row>
    <row r="93" spans="1:4" x14ac:dyDescent="0.25">
      <c r="A93" s="10"/>
      <c r="B93" s="16" t="s">
        <v>83</v>
      </c>
      <c r="D93" s="17">
        <f>SUM(D87:D92)</f>
        <v>680.28842762133741</v>
      </c>
    </row>
    <row r="94" spans="1:4" x14ac:dyDescent="0.25">
      <c r="A94" s="10"/>
      <c r="B94" s="5"/>
      <c r="D94" s="26"/>
    </row>
    <row r="95" spans="1:4" x14ac:dyDescent="0.25">
      <c r="A95" s="10"/>
      <c r="D95" s="11"/>
    </row>
    <row r="96" spans="1:4" x14ac:dyDescent="0.25">
      <c r="A96" s="10"/>
      <c r="B96" s="27" t="s">
        <v>92</v>
      </c>
      <c r="C96" s="22"/>
      <c r="D96" s="28" t="s">
        <v>11</v>
      </c>
    </row>
    <row r="97" spans="1:4" x14ac:dyDescent="0.25">
      <c r="A97" s="10"/>
      <c r="B97" s="23" t="s">
        <v>93</v>
      </c>
      <c r="C97" s="22"/>
      <c r="D97" s="15">
        <f>D12</f>
        <v>4076.5273818181818</v>
      </c>
    </row>
    <row r="98" spans="1:4" x14ac:dyDescent="0.25">
      <c r="A98" s="10"/>
      <c r="B98" s="23" t="s">
        <v>94</v>
      </c>
      <c r="C98" s="22"/>
      <c r="D98" s="15">
        <f>D22</f>
        <v>812.91000000000008</v>
      </c>
    </row>
    <row r="99" spans="1:4" x14ac:dyDescent="0.25">
      <c r="A99" s="10"/>
      <c r="B99" s="23" t="s">
        <v>95</v>
      </c>
      <c r="C99" s="22"/>
      <c r="D99" s="15">
        <f>D30</f>
        <v>0</v>
      </c>
    </row>
    <row r="100" spans="1:4" x14ac:dyDescent="0.25">
      <c r="A100" s="10"/>
      <c r="B100" s="23" t="s">
        <v>96</v>
      </c>
      <c r="C100" s="22"/>
      <c r="D100" s="15">
        <f>D82</f>
        <v>2975.1687178504581</v>
      </c>
    </row>
    <row r="101" spans="1:4" x14ac:dyDescent="0.25">
      <c r="A101" s="10"/>
      <c r="B101" s="23" t="s">
        <v>97</v>
      </c>
      <c r="C101" s="22"/>
      <c r="D101" s="15">
        <f>SUM(D97:D100)</f>
        <v>7864.6060996686401</v>
      </c>
    </row>
    <row r="102" spans="1:4" x14ac:dyDescent="0.25">
      <c r="A102" s="10"/>
      <c r="B102" s="23" t="s">
        <v>98</v>
      </c>
      <c r="C102" s="22"/>
      <c r="D102" s="15">
        <f>D93</f>
        <v>680.28842762133741</v>
      </c>
    </row>
    <row r="103" spans="1:4" x14ac:dyDescent="0.25">
      <c r="A103" s="10"/>
      <c r="B103" s="29" t="s">
        <v>83</v>
      </c>
      <c r="C103" s="30"/>
      <c r="D103" s="28">
        <f>SUM(D101:D102)</f>
        <v>8544.8945272899782</v>
      </c>
    </row>
  </sheetData>
  <sheetProtection algorithmName="SHA-512" hashValue="r8W+hpum32AbUedUQZ4J5FQM0tL+IwpJd6z8fq+ecz8YvGt8nCpcvPPJgrKXMqwA+urPf9jK0epDE6TibRrFfA==" saltValue="yt8hZQCPzu0MOxjs2E4Jag==" spinCount="100000" sheet="1" objects="1" scenarios="1"/>
  <mergeCells count="5">
    <mergeCell ref="A1:D1"/>
    <mergeCell ref="A3:D3"/>
    <mergeCell ref="A14:D14"/>
    <mergeCell ref="A24:D24"/>
    <mergeCell ref="A32:D32"/>
  </mergeCells>
  <printOptions horizontalCentered="1"/>
  <pageMargins left="0.51181102362204722" right="0.51181102362204722" top="0.78740157480314965" bottom="0.78740157480314965" header="0.31496062992125984" footer="0.31496062992125984"/>
  <pageSetup paperSize="9" fitToHeight="0" orientation="portrait" verticalDpi="0" r:id="rId1"/>
  <rowBreaks count="2" manualBreakCount="2">
    <brk id="48" max="16383" man="1"/>
    <brk id="9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D600D-F851-49DA-A942-D2AC3276A906}">
  <sheetPr codeName="Planilha8">
    <tabColor theme="9" tint="0.79998168889431442"/>
    <pageSetUpPr fitToPage="1"/>
  </sheetPr>
  <dimension ref="A1:D102"/>
  <sheetViews>
    <sheetView topLeftCell="A70" zoomScaleNormal="100" workbookViewId="0">
      <selection activeCell="G25" sqref="G25"/>
    </sheetView>
  </sheetViews>
  <sheetFormatPr defaultRowHeight="15" x14ac:dyDescent="0.25"/>
  <cols>
    <col min="1" max="1" width="8.85546875" customWidth="1"/>
    <col min="2" max="2" width="47.28515625" customWidth="1"/>
    <col min="3" max="3" width="8.7109375" customWidth="1"/>
    <col min="4" max="4" width="16.85546875" customWidth="1"/>
  </cols>
  <sheetData>
    <row r="1" spans="1:4" x14ac:dyDescent="0.25">
      <c r="A1" s="154" t="s">
        <v>324</v>
      </c>
      <c r="B1" s="154"/>
      <c r="C1" s="154"/>
      <c r="D1" s="154"/>
    </row>
    <row r="3" spans="1:4" x14ac:dyDescent="0.25">
      <c r="A3" s="155" t="s">
        <v>9</v>
      </c>
      <c r="B3" s="155"/>
      <c r="C3" s="155"/>
      <c r="D3" s="155"/>
    </row>
    <row r="4" spans="1:4" x14ac:dyDescent="0.25">
      <c r="A4" s="12"/>
      <c r="B4" s="13"/>
      <c r="C4" s="2" t="s">
        <v>10</v>
      </c>
      <c r="D4" s="14" t="s">
        <v>11</v>
      </c>
    </row>
    <row r="5" spans="1:4" x14ac:dyDescent="0.25">
      <c r="A5" s="12" t="s">
        <v>12</v>
      </c>
      <c r="B5" s="13" t="s">
        <v>13</v>
      </c>
      <c r="C5" s="12">
        <v>1</v>
      </c>
      <c r="D5" s="15">
        <f>('2.1 Cargos Semafórica'!D6)*C5</f>
        <v>1852.92</v>
      </c>
    </row>
    <row r="6" spans="1:4" x14ac:dyDescent="0.25">
      <c r="A6" s="12" t="s">
        <v>14</v>
      </c>
      <c r="B6" s="13" t="s">
        <v>15</v>
      </c>
      <c r="C6" s="12"/>
      <c r="D6" s="15">
        <f>('2.1 Cargos Semafórica'!F6)*C5</f>
        <v>555.87599999999998</v>
      </c>
    </row>
    <row r="7" spans="1:4" x14ac:dyDescent="0.25">
      <c r="A7" s="12" t="s">
        <v>16</v>
      </c>
      <c r="B7" s="13" t="s">
        <v>17</v>
      </c>
      <c r="C7" s="12"/>
      <c r="D7" s="15">
        <f>('2.1 Cargos Semafórica'!G6)*C5</f>
        <v>0</v>
      </c>
    </row>
    <row r="8" spans="1:4" x14ac:dyDescent="0.25">
      <c r="A8" s="12" t="s">
        <v>18</v>
      </c>
      <c r="B8" s="13" t="s">
        <v>19</v>
      </c>
      <c r="C8" s="12"/>
      <c r="D8" s="15">
        <f>('2.1 Cargos Semafórica'!E6)*C5</f>
        <v>0</v>
      </c>
    </row>
    <row r="9" spans="1:4" x14ac:dyDescent="0.25">
      <c r="A9" s="12" t="s">
        <v>20</v>
      </c>
      <c r="B9" s="13" t="s">
        <v>21</v>
      </c>
      <c r="C9" s="12"/>
      <c r="D9" s="15">
        <f>('2.1 Cargos Semafórica'!H6)*C5</f>
        <v>0</v>
      </c>
    </row>
    <row r="10" spans="1:4" x14ac:dyDescent="0.25">
      <c r="A10" s="12" t="s">
        <v>22</v>
      </c>
      <c r="B10" s="13" t="s">
        <v>23</v>
      </c>
      <c r="C10" s="12"/>
      <c r="D10" s="15">
        <f>('2.1 Cargos Semafórica'!H6)*C5</f>
        <v>0</v>
      </c>
    </row>
    <row r="11" spans="1:4" x14ac:dyDescent="0.25">
      <c r="A11" s="12" t="s">
        <v>24</v>
      </c>
      <c r="B11" s="13" t="s">
        <v>25</v>
      </c>
      <c r="C11" s="12"/>
      <c r="D11" s="15">
        <f>(D5*6%)+(D17*C5)/10</f>
        <v>170.71020000000001</v>
      </c>
    </row>
    <row r="12" spans="1:4" x14ac:dyDescent="0.25">
      <c r="A12" s="10"/>
      <c r="B12" s="16" t="s">
        <v>26</v>
      </c>
      <c r="D12" s="17">
        <f>SUM(D5:D10)-D11</f>
        <v>2238.0858000000003</v>
      </c>
    </row>
    <row r="13" spans="1:4" x14ac:dyDescent="0.25">
      <c r="A13" s="10"/>
      <c r="D13" s="11"/>
    </row>
    <row r="14" spans="1:4" x14ac:dyDescent="0.25">
      <c r="A14" s="155" t="s">
        <v>27</v>
      </c>
      <c r="B14" s="155"/>
      <c r="C14" s="155"/>
      <c r="D14" s="155"/>
    </row>
    <row r="15" spans="1:4" x14ac:dyDescent="0.25">
      <c r="A15" s="12"/>
      <c r="B15" s="13"/>
      <c r="C15" s="12" t="s">
        <v>10</v>
      </c>
      <c r="D15" s="15" t="s">
        <v>11</v>
      </c>
    </row>
    <row r="16" spans="1:4" x14ac:dyDescent="0.25">
      <c r="A16" s="12" t="s">
        <v>12</v>
      </c>
      <c r="B16" s="13" t="s">
        <v>28</v>
      </c>
      <c r="C16" s="12">
        <v>42</v>
      </c>
      <c r="D16" s="15">
        <f>5.18*C16</f>
        <v>217.56</v>
      </c>
    </row>
    <row r="17" spans="1:4" x14ac:dyDescent="0.25">
      <c r="A17" s="12" t="s">
        <v>14</v>
      </c>
      <c r="B17" s="13" t="s">
        <v>29</v>
      </c>
      <c r="C17" s="12">
        <v>21</v>
      </c>
      <c r="D17" s="15">
        <v>595.35</v>
      </c>
    </row>
    <row r="18" spans="1:4" x14ac:dyDescent="0.25">
      <c r="A18" s="12" t="s">
        <v>16</v>
      </c>
      <c r="B18" s="13" t="s">
        <v>30</v>
      </c>
      <c r="C18" s="12"/>
      <c r="D18" s="15"/>
    </row>
    <row r="19" spans="1:4" x14ac:dyDescent="0.25">
      <c r="A19" s="12" t="s">
        <v>18</v>
      </c>
      <c r="B19" s="13" t="s">
        <v>31</v>
      </c>
      <c r="C19" s="12"/>
      <c r="D19" s="15"/>
    </row>
    <row r="20" spans="1:4" x14ac:dyDescent="0.25">
      <c r="A20" s="12" t="s">
        <v>32</v>
      </c>
      <c r="B20" s="13" t="s">
        <v>33</v>
      </c>
      <c r="C20" s="12"/>
      <c r="D20" s="15"/>
    </row>
    <row r="21" spans="1:4" x14ac:dyDescent="0.25">
      <c r="A21" s="12" t="s">
        <v>34</v>
      </c>
      <c r="B21" s="13" t="s">
        <v>35</v>
      </c>
      <c r="C21" s="12"/>
      <c r="D21" s="15"/>
    </row>
    <row r="22" spans="1:4" x14ac:dyDescent="0.25">
      <c r="A22" s="10"/>
      <c r="B22" s="16" t="s">
        <v>26</v>
      </c>
      <c r="D22" s="17">
        <f>C5*(D16+D17)</f>
        <v>812.91000000000008</v>
      </c>
    </row>
    <row r="23" spans="1:4" x14ac:dyDescent="0.25">
      <c r="A23" s="10"/>
      <c r="D23" s="11"/>
    </row>
    <row r="24" spans="1:4" x14ac:dyDescent="0.25">
      <c r="A24" s="155" t="s">
        <v>36</v>
      </c>
      <c r="B24" s="155"/>
      <c r="C24" s="155"/>
      <c r="D24" s="155"/>
    </row>
    <row r="25" spans="1:4" x14ac:dyDescent="0.25">
      <c r="A25" s="12"/>
      <c r="B25" s="13"/>
      <c r="C25" s="12" t="s">
        <v>10</v>
      </c>
      <c r="D25" s="15" t="s">
        <v>11</v>
      </c>
    </row>
    <row r="26" spans="1:4" x14ac:dyDescent="0.25">
      <c r="A26" s="12" t="s">
        <v>12</v>
      </c>
      <c r="B26" s="13" t="s">
        <v>291</v>
      </c>
      <c r="C26" s="12">
        <f>C5</f>
        <v>1</v>
      </c>
      <c r="D26" s="120"/>
    </row>
    <row r="27" spans="1:4" x14ac:dyDescent="0.25">
      <c r="A27" s="12" t="s">
        <v>14</v>
      </c>
      <c r="B27" s="13" t="s">
        <v>37</v>
      </c>
      <c r="C27" s="12"/>
      <c r="D27" s="15"/>
    </row>
    <row r="28" spans="1:4" x14ac:dyDescent="0.25">
      <c r="A28" s="12" t="s">
        <v>16</v>
      </c>
      <c r="B28" s="13" t="s">
        <v>38</v>
      </c>
      <c r="C28" s="12"/>
      <c r="D28" s="15"/>
    </row>
    <row r="29" spans="1:4" x14ac:dyDescent="0.25">
      <c r="A29" s="12" t="s">
        <v>18</v>
      </c>
      <c r="B29" s="13" t="s">
        <v>39</v>
      </c>
      <c r="C29" s="13"/>
      <c r="D29" s="18"/>
    </row>
    <row r="30" spans="1:4" x14ac:dyDescent="0.25">
      <c r="A30" s="10"/>
      <c r="B30" s="16" t="s">
        <v>26</v>
      </c>
      <c r="D30" s="17">
        <f>C26*D26</f>
        <v>0</v>
      </c>
    </row>
    <row r="31" spans="1:4" x14ac:dyDescent="0.25">
      <c r="A31" s="10"/>
      <c r="D31" s="11"/>
    </row>
    <row r="32" spans="1:4" x14ac:dyDescent="0.25">
      <c r="A32" s="155" t="s">
        <v>40</v>
      </c>
      <c r="B32" s="155"/>
      <c r="C32" s="155"/>
      <c r="D32" s="155"/>
    </row>
    <row r="33" spans="1:4" x14ac:dyDescent="0.25">
      <c r="A33" s="12" t="s">
        <v>41</v>
      </c>
      <c r="B33" s="13"/>
      <c r="C33" s="2" t="s">
        <v>10</v>
      </c>
      <c r="D33" s="14" t="s">
        <v>11</v>
      </c>
    </row>
    <row r="34" spans="1:4" x14ac:dyDescent="0.25">
      <c r="A34" s="12" t="s">
        <v>12</v>
      </c>
      <c r="B34" s="13" t="s">
        <v>42</v>
      </c>
      <c r="C34" s="19">
        <v>0.2</v>
      </c>
      <c r="D34" s="15">
        <f>D12*C34</f>
        <v>447.61716000000007</v>
      </c>
    </row>
    <row r="35" spans="1:4" x14ac:dyDescent="0.25">
      <c r="A35" s="12" t="s">
        <v>14</v>
      </c>
      <c r="B35" s="13" t="s">
        <v>43</v>
      </c>
      <c r="C35" s="19">
        <v>1.4999999999999999E-2</v>
      </c>
      <c r="D35" s="15">
        <f>D12*C35</f>
        <v>33.571287000000005</v>
      </c>
    </row>
    <row r="36" spans="1:4" x14ac:dyDescent="0.25">
      <c r="A36" s="12" t="s">
        <v>16</v>
      </c>
      <c r="B36" s="13" t="s">
        <v>44</v>
      </c>
      <c r="C36" s="19">
        <v>0.01</v>
      </c>
      <c r="D36" s="15">
        <f>D12*C36</f>
        <v>22.380858000000003</v>
      </c>
    </row>
    <row r="37" spans="1:4" x14ac:dyDescent="0.25">
      <c r="A37" s="12" t="s">
        <v>18</v>
      </c>
      <c r="B37" s="13" t="s">
        <v>45</v>
      </c>
      <c r="C37" s="19">
        <v>2E-3</v>
      </c>
      <c r="D37" s="15">
        <f>D12*C37</f>
        <v>4.4761716000000007</v>
      </c>
    </row>
    <row r="38" spans="1:4" x14ac:dyDescent="0.25">
      <c r="A38" s="12" t="s">
        <v>20</v>
      </c>
      <c r="B38" s="13" t="s">
        <v>46</v>
      </c>
      <c r="C38" s="19">
        <v>2.5000000000000001E-2</v>
      </c>
      <c r="D38" s="15">
        <f>D12*C38</f>
        <v>55.952145000000009</v>
      </c>
    </row>
    <row r="39" spans="1:4" x14ac:dyDescent="0.25">
      <c r="A39" s="12" t="s">
        <v>22</v>
      </c>
      <c r="B39" s="13" t="s">
        <v>47</v>
      </c>
      <c r="C39" s="19">
        <v>0.08</v>
      </c>
      <c r="D39" s="15">
        <f>D12*C39</f>
        <v>179.04686400000003</v>
      </c>
    </row>
    <row r="40" spans="1:4" x14ac:dyDescent="0.25">
      <c r="A40" s="12" t="s">
        <v>24</v>
      </c>
      <c r="B40" s="13" t="s">
        <v>48</v>
      </c>
      <c r="C40" s="19">
        <v>0.03</v>
      </c>
      <c r="D40" s="15">
        <f>D12*C40</f>
        <v>67.14257400000001</v>
      </c>
    </row>
    <row r="41" spans="1:4" x14ac:dyDescent="0.25">
      <c r="A41" s="12" t="s">
        <v>49</v>
      </c>
      <c r="B41" s="13" t="s">
        <v>50</v>
      </c>
      <c r="C41" s="19">
        <v>6.0000000000000001E-3</v>
      </c>
      <c r="D41" s="15">
        <f>D12*C41</f>
        <v>13.428514800000002</v>
      </c>
    </row>
    <row r="42" spans="1:4" x14ac:dyDescent="0.25">
      <c r="A42" s="10"/>
      <c r="B42" s="16" t="s">
        <v>51</v>
      </c>
      <c r="D42" s="17">
        <f>SUM(D34:D41)</f>
        <v>823.61557440000001</v>
      </c>
    </row>
    <row r="43" spans="1:4" x14ac:dyDescent="0.25">
      <c r="A43" s="10"/>
      <c r="D43" s="11"/>
    </row>
    <row r="44" spans="1:4" x14ac:dyDescent="0.25">
      <c r="A44" s="12" t="s">
        <v>52</v>
      </c>
      <c r="B44" s="16" t="s">
        <v>53</v>
      </c>
      <c r="C44" s="2" t="s">
        <v>10</v>
      </c>
      <c r="D44" s="14" t="s">
        <v>11</v>
      </c>
    </row>
    <row r="45" spans="1:4" x14ac:dyDescent="0.25">
      <c r="A45" s="12" t="s">
        <v>12</v>
      </c>
      <c r="B45" s="13" t="s">
        <v>54</v>
      </c>
      <c r="C45" s="19">
        <v>8.3299999999999999E-2</v>
      </c>
      <c r="D45" s="15">
        <f>D12*C45</f>
        <v>186.43254714000003</v>
      </c>
    </row>
    <row r="46" spans="1:4" x14ac:dyDescent="0.25">
      <c r="A46" s="12" t="s">
        <v>14</v>
      </c>
      <c r="B46" s="13" t="s">
        <v>55</v>
      </c>
      <c r="C46" s="19">
        <v>4.1799999999999997E-2</v>
      </c>
      <c r="D46" s="15">
        <f>D12*C46</f>
        <v>93.551986440000007</v>
      </c>
    </row>
    <row r="47" spans="1:4" x14ac:dyDescent="0.25">
      <c r="A47" s="10"/>
      <c r="B47" s="16" t="s">
        <v>56</v>
      </c>
      <c r="D47" s="17">
        <f>SUM(D45:D46)</f>
        <v>279.98453358000006</v>
      </c>
    </row>
    <row r="48" spans="1:4" x14ac:dyDescent="0.25">
      <c r="A48" s="10"/>
      <c r="D48" s="11"/>
    </row>
    <row r="49" spans="1:4" x14ac:dyDescent="0.25">
      <c r="A49" s="12" t="s">
        <v>57</v>
      </c>
      <c r="B49" s="16" t="s">
        <v>58</v>
      </c>
      <c r="C49" s="2" t="s">
        <v>10</v>
      </c>
      <c r="D49" s="14" t="s">
        <v>11</v>
      </c>
    </row>
    <row r="50" spans="1:4" x14ac:dyDescent="0.25">
      <c r="A50" s="12" t="s">
        <v>12</v>
      </c>
      <c r="B50" s="13" t="s">
        <v>59</v>
      </c>
      <c r="C50" s="19">
        <v>1E-3</v>
      </c>
      <c r="D50" s="15">
        <f>D12*C50</f>
        <v>2.2380858000000003</v>
      </c>
    </row>
    <row r="51" spans="1:4" x14ac:dyDescent="0.25">
      <c r="A51" s="12" t="s">
        <v>14</v>
      </c>
      <c r="B51" s="13" t="s">
        <v>55</v>
      </c>
      <c r="C51" s="19">
        <v>1E-4</v>
      </c>
      <c r="D51" s="15">
        <f>D12*C51</f>
        <v>0.22380858000000003</v>
      </c>
    </row>
    <row r="52" spans="1:4" x14ac:dyDescent="0.25">
      <c r="A52" s="10"/>
      <c r="B52" s="16" t="s">
        <v>60</v>
      </c>
      <c r="D52" s="17">
        <f>SUM(D50:D51)</f>
        <v>2.4618943800000004</v>
      </c>
    </row>
    <row r="53" spans="1:4" x14ac:dyDescent="0.25">
      <c r="A53" s="10"/>
      <c r="D53" s="11"/>
    </row>
    <row r="54" spans="1:4" x14ac:dyDescent="0.25">
      <c r="A54" s="12" t="s">
        <v>61</v>
      </c>
      <c r="B54" s="16" t="s">
        <v>62</v>
      </c>
      <c r="C54" s="2" t="s">
        <v>10</v>
      </c>
      <c r="D54" s="14" t="s">
        <v>11</v>
      </c>
    </row>
    <row r="55" spans="1:4" x14ac:dyDescent="0.25">
      <c r="A55" s="12" t="s">
        <v>12</v>
      </c>
      <c r="B55" s="13" t="s">
        <v>63</v>
      </c>
      <c r="C55" s="19">
        <v>4.1999999999999997E-3</v>
      </c>
      <c r="D55" s="15">
        <f>D12*C55</f>
        <v>9.3999603600000015</v>
      </c>
    </row>
    <row r="56" spans="1:4" x14ac:dyDescent="0.25">
      <c r="A56" s="12" t="s">
        <v>14</v>
      </c>
      <c r="B56" s="13" t="s">
        <v>64</v>
      </c>
      <c r="C56" s="19">
        <v>2.9999999999999997E-4</v>
      </c>
      <c r="D56" s="15">
        <f>D12*C56</f>
        <v>0.67142573999999999</v>
      </c>
    </row>
    <row r="57" spans="1:4" x14ac:dyDescent="0.25">
      <c r="A57" s="12" t="s">
        <v>16</v>
      </c>
      <c r="B57" s="13" t="s">
        <v>65</v>
      </c>
      <c r="C57" s="19">
        <v>2.1499999999999998E-2</v>
      </c>
      <c r="D57" s="15">
        <f>D12*C57</f>
        <v>48.118844700000004</v>
      </c>
    </row>
    <row r="58" spans="1:4" x14ac:dyDescent="0.25">
      <c r="A58" s="12" t="s">
        <v>18</v>
      </c>
      <c r="B58" s="13" t="s">
        <v>66</v>
      </c>
      <c r="C58" s="19">
        <v>1.9400000000000001E-2</v>
      </c>
      <c r="D58" s="15">
        <f>D12*C58</f>
        <v>43.418864520000007</v>
      </c>
    </row>
    <row r="59" spans="1:4" x14ac:dyDescent="0.25">
      <c r="A59" s="12" t="s">
        <v>20</v>
      </c>
      <c r="B59" s="13" t="s">
        <v>55</v>
      </c>
      <c r="C59" s="19">
        <v>7.1000000000000004E-3</v>
      </c>
      <c r="D59" s="15">
        <f>D12*C59</f>
        <v>15.890409180000002</v>
      </c>
    </row>
    <row r="60" spans="1:4" x14ac:dyDescent="0.25">
      <c r="A60" s="12" t="s">
        <v>22</v>
      </c>
      <c r="B60" s="13" t="s">
        <v>65</v>
      </c>
      <c r="C60" s="19">
        <v>2.1499999999999998E-2</v>
      </c>
      <c r="D60" s="15">
        <f>D12*C60</f>
        <v>48.118844700000004</v>
      </c>
    </row>
    <row r="61" spans="1:4" x14ac:dyDescent="0.25">
      <c r="A61" s="10"/>
      <c r="B61" s="16" t="s">
        <v>67</v>
      </c>
      <c r="D61" s="17">
        <f>SUM(D55:D60)</f>
        <v>165.61834920000004</v>
      </c>
    </row>
    <row r="62" spans="1:4" x14ac:dyDescent="0.25">
      <c r="A62" s="10"/>
      <c r="D62" s="11"/>
    </row>
    <row r="63" spans="1:4" x14ac:dyDescent="0.25">
      <c r="A63" s="12" t="s">
        <v>68</v>
      </c>
      <c r="B63" s="16" t="s">
        <v>69</v>
      </c>
      <c r="C63" s="2" t="s">
        <v>10</v>
      </c>
      <c r="D63" s="14" t="s">
        <v>11</v>
      </c>
    </row>
    <row r="64" spans="1:4" x14ac:dyDescent="0.25">
      <c r="A64" s="12" t="s">
        <v>12</v>
      </c>
      <c r="B64" s="13" t="s">
        <v>70</v>
      </c>
      <c r="C64" s="19">
        <v>9.0749999999999997E-2</v>
      </c>
      <c r="D64" s="15">
        <f>D12*C64</f>
        <v>203.10628635000003</v>
      </c>
    </row>
    <row r="65" spans="1:4" x14ac:dyDescent="0.25">
      <c r="A65" s="12" t="s">
        <v>14</v>
      </c>
      <c r="B65" s="13" t="s">
        <v>71</v>
      </c>
      <c r="C65" s="19">
        <v>1.66E-2</v>
      </c>
      <c r="D65" s="15">
        <f>D12*C65</f>
        <v>37.152224280000006</v>
      </c>
    </row>
    <row r="66" spans="1:4" x14ac:dyDescent="0.25">
      <c r="A66" s="12" t="s">
        <v>16</v>
      </c>
      <c r="B66" s="13" t="s">
        <v>72</v>
      </c>
      <c r="C66" s="19">
        <v>8.0000000000000004E-4</v>
      </c>
      <c r="D66" s="15">
        <f>D12*C66</f>
        <v>1.7904686400000003</v>
      </c>
    </row>
    <row r="67" spans="1:4" x14ac:dyDescent="0.25">
      <c r="A67" s="12" t="s">
        <v>18</v>
      </c>
      <c r="B67" s="13" t="s">
        <v>73</v>
      </c>
      <c r="C67" s="19">
        <v>7.3000000000000001E-3</v>
      </c>
      <c r="D67" s="15">
        <f>D12*C67</f>
        <v>16.338026340000003</v>
      </c>
    </row>
    <row r="68" spans="1:4" x14ac:dyDescent="0.25">
      <c r="A68" s="12" t="s">
        <v>20</v>
      </c>
      <c r="B68" s="13" t="s">
        <v>74</v>
      </c>
      <c r="C68" s="19">
        <v>2.7000000000000001E-3</v>
      </c>
      <c r="D68" s="15">
        <f>D12*C68</f>
        <v>6.0428316600000009</v>
      </c>
    </row>
    <row r="69" spans="1:4" x14ac:dyDescent="0.25">
      <c r="A69" s="12" t="s">
        <v>22</v>
      </c>
      <c r="B69" s="13" t="s">
        <v>35</v>
      </c>
      <c r="C69" s="19">
        <v>0</v>
      </c>
      <c r="D69" s="15">
        <f>D12*C69</f>
        <v>0</v>
      </c>
    </row>
    <row r="70" spans="1:4" x14ac:dyDescent="0.25">
      <c r="A70" s="10"/>
      <c r="B70" s="16" t="s">
        <v>75</v>
      </c>
      <c r="D70" s="17">
        <f>SUM(D64:D69)</f>
        <v>264.42983727000006</v>
      </c>
    </row>
    <row r="71" spans="1:4" x14ac:dyDescent="0.25">
      <c r="A71" s="10"/>
      <c r="B71" s="16" t="s">
        <v>55</v>
      </c>
      <c r="D71" s="17">
        <f>D70*36.8%</f>
        <v>97.310180115360026</v>
      </c>
    </row>
    <row r="72" spans="1:4" x14ac:dyDescent="0.25">
      <c r="A72" s="10"/>
      <c r="B72" s="16" t="s">
        <v>76</v>
      </c>
      <c r="D72" s="17">
        <f>SUM(D70:D71)</f>
        <v>361.74001738536009</v>
      </c>
    </row>
    <row r="73" spans="1:4" x14ac:dyDescent="0.25">
      <c r="A73" s="10"/>
      <c r="D73" s="11"/>
    </row>
    <row r="74" spans="1:4" x14ac:dyDescent="0.25">
      <c r="A74" s="20" t="s">
        <v>290</v>
      </c>
      <c r="B74" s="21"/>
      <c r="C74" s="22"/>
      <c r="D74" s="15" t="s">
        <v>11</v>
      </c>
    </row>
    <row r="75" spans="1:4" x14ac:dyDescent="0.25">
      <c r="A75" s="12" t="s">
        <v>41</v>
      </c>
      <c r="B75" s="23" t="s">
        <v>77</v>
      </c>
      <c r="C75" s="22"/>
      <c r="D75" s="18">
        <f>D42</f>
        <v>823.61557440000001</v>
      </c>
    </row>
    <row r="76" spans="1:4" x14ac:dyDescent="0.25">
      <c r="A76" s="12" t="s">
        <v>52</v>
      </c>
      <c r="B76" s="23" t="s">
        <v>78</v>
      </c>
      <c r="C76" s="22"/>
      <c r="D76" s="18">
        <f>D47</f>
        <v>279.98453358000006</v>
      </c>
    </row>
    <row r="77" spans="1:4" x14ac:dyDescent="0.25">
      <c r="A77" s="12" t="s">
        <v>57</v>
      </c>
      <c r="B77" s="23" t="s">
        <v>79</v>
      </c>
      <c r="C77" s="22"/>
      <c r="D77" s="18">
        <f>D52</f>
        <v>2.4618943800000004</v>
      </c>
    </row>
    <row r="78" spans="1:4" x14ac:dyDescent="0.25">
      <c r="A78" s="12" t="s">
        <v>61</v>
      </c>
      <c r="B78" s="23" t="s">
        <v>80</v>
      </c>
      <c r="C78" s="22"/>
      <c r="D78" s="18">
        <f>D61</f>
        <v>165.61834920000004</v>
      </c>
    </row>
    <row r="79" spans="1:4" x14ac:dyDescent="0.25">
      <c r="A79" s="12" t="s">
        <v>68</v>
      </c>
      <c r="B79" s="23" t="s">
        <v>81</v>
      </c>
      <c r="C79" s="22"/>
      <c r="D79" s="18">
        <f>D72</f>
        <v>361.74001738536009</v>
      </c>
    </row>
    <row r="80" spans="1:4" x14ac:dyDescent="0.25">
      <c r="A80" s="12" t="s">
        <v>82</v>
      </c>
      <c r="B80" s="23" t="s">
        <v>35</v>
      </c>
      <c r="C80" s="22"/>
      <c r="D80" s="18"/>
    </row>
    <row r="81" spans="1:4" x14ac:dyDescent="0.25">
      <c r="A81" s="10"/>
      <c r="B81" s="16" t="s">
        <v>83</v>
      </c>
      <c r="D81" s="18">
        <f>SUM(D75:D80)</f>
        <v>1633.4203689453602</v>
      </c>
    </row>
    <row r="82" spans="1:4" x14ac:dyDescent="0.25">
      <c r="A82" s="10"/>
      <c r="B82" s="5"/>
      <c r="D82" s="11"/>
    </row>
    <row r="83" spans="1:4" x14ac:dyDescent="0.25">
      <c r="A83" s="10"/>
      <c r="B83" s="16" t="s">
        <v>84</v>
      </c>
      <c r="D83" s="17">
        <f>SUM(D12+D22+D30+D81)</f>
        <v>4684.4161689453613</v>
      </c>
    </row>
    <row r="84" spans="1:4" x14ac:dyDescent="0.25">
      <c r="A84" s="10"/>
      <c r="D84" s="11"/>
    </row>
    <row r="85" spans="1:4" x14ac:dyDescent="0.25">
      <c r="A85" s="12"/>
      <c r="B85" s="16" t="s">
        <v>85</v>
      </c>
      <c r="C85" s="2" t="s">
        <v>10</v>
      </c>
      <c r="D85" s="14" t="s">
        <v>11</v>
      </c>
    </row>
    <row r="86" spans="1:4" x14ac:dyDescent="0.25">
      <c r="A86" s="24" t="s">
        <v>12</v>
      </c>
      <c r="B86" s="25" t="s">
        <v>86</v>
      </c>
      <c r="C86" s="88"/>
      <c r="D86" s="67">
        <f>D83*C86</f>
        <v>0</v>
      </c>
    </row>
    <row r="87" spans="1:4" x14ac:dyDescent="0.25">
      <c r="A87" s="24" t="s">
        <v>14</v>
      </c>
      <c r="B87" s="25" t="s">
        <v>87</v>
      </c>
      <c r="C87" s="88"/>
      <c r="D87" s="67">
        <f>(D83+D86)*C87</f>
        <v>0</v>
      </c>
    </row>
    <row r="88" spans="1:4" x14ac:dyDescent="0.25">
      <c r="A88" s="12" t="s">
        <v>16</v>
      </c>
      <c r="B88" s="13" t="s">
        <v>88</v>
      </c>
      <c r="C88" s="95"/>
      <c r="D88" s="67"/>
    </row>
    <row r="89" spans="1:4" x14ac:dyDescent="0.25">
      <c r="A89" s="24" t="s">
        <v>18</v>
      </c>
      <c r="B89" s="25" t="s">
        <v>89</v>
      </c>
      <c r="C89" s="89">
        <v>6.4999999999999997E-3</v>
      </c>
      <c r="D89" s="67">
        <f>($D$83+$D$86+$D$87)*C89</f>
        <v>30.448705098144845</v>
      </c>
    </row>
    <row r="90" spans="1:4" x14ac:dyDescent="0.25">
      <c r="A90" s="24" t="s">
        <v>20</v>
      </c>
      <c r="B90" s="25" t="s">
        <v>90</v>
      </c>
      <c r="C90" s="89">
        <v>0.03</v>
      </c>
      <c r="D90" s="67">
        <f>($D$83+$D$86+$D$87)*C90</f>
        <v>140.53248506836084</v>
      </c>
    </row>
    <row r="91" spans="1:4" x14ac:dyDescent="0.25">
      <c r="A91" s="24" t="s">
        <v>22</v>
      </c>
      <c r="B91" s="25" t="s">
        <v>91</v>
      </c>
      <c r="C91" s="89">
        <v>0.05</v>
      </c>
      <c r="D91" s="67">
        <f>($D$83+$D$86+$D$87)*C91</f>
        <v>234.22080844726807</v>
      </c>
    </row>
    <row r="92" spans="1:4" x14ac:dyDescent="0.25">
      <c r="A92" s="10"/>
      <c r="B92" s="16" t="s">
        <v>83</v>
      </c>
      <c r="D92" s="17">
        <f>SUM(D86:D91)</f>
        <v>405.20199861377375</v>
      </c>
    </row>
    <row r="93" spans="1:4" x14ac:dyDescent="0.25">
      <c r="A93" s="10"/>
      <c r="B93" s="5"/>
      <c r="D93" s="26"/>
    </row>
    <row r="94" spans="1:4" x14ac:dyDescent="0.25">
      <c r="A94" s="10"/>
      <c r="D94" s="11"/>
    </row>
    <row r="95" spans="1:4" x14ac:dyDescent="0.25">
      <c r="A95" s="10"/>
      <c r="B95" s="27" t="s">
        <v>92</v>
      </c>
      <c r="C95" s="22"/>
      <c r="D95" s="28" t="s">
        <v>11</v>
      </c>
    </row>
    <row r="96" spans="1:4" x14ac:dyDescent="0.25">
      <c r="A96" s="10"/>
      <c r="B96" s="23" t="s">
        <v>93</v>
      </c>
      <c r="C96" s="22"/>
      <c r="D96" s="15">
        <f>D12</f>
        <v>2238.0858000000003</v>
      </c>
    </row>
    <row r="97" spans="1:4" x14ac:dyDescent="0.25">
      <c r="A97" s="10"/>
      <c r="B97" s="23" t="s">
        <v>94</v>
      </c>
      <c r="C97" s="22"/>
      <c r="D97" s="15">
        <f>D22</f>
        <v>812.91000000000008</v>
      </c>
    </row>
    <row r="98" spans="1:4" x14ac:dyDescent="0.25">
      <c r="A98" s="10"/>
      <c r="B98" s="23" t="s">
        <v>95</v>
      </c>
      <c r="C98" s="22"/>
      <c r="D98" s="15">
        <f>D30</f>
        <v>0</v>
      </c>
    </row>
    <row r="99" spans="1:4" x14ac:dyDescent="0.25">
      <c r="A99" s="10"/>
      <c r="B99" s="23" t="s">
        <v>96</v>
      </c>
      <c r="C99" s="22"/>
      <c r="D99" s="15">
        <f>D81</f>
        <v>1633.4203689453602</v>
      </c>
    </row>
    <row r="100" spans="1:4" x14ac:dyDescent="0.25">
      <c r="A100" s="10"/>
      <c r="B100" s="23" t="s">
        <v>97</v>
      </c>
      <c r="C100" s="22"/>
      <c r="D100" s="15">
        <f>SUM(D96:D99)</f>
        <v>4684.4161689453613</v>
      </c>
    </row>
    <row r="101" spans="1:4" x14ac:dyDescent="0.25">
      <c r="A101" s="10"/>
      <c r="B101" s="23" t="s">
        <v>98</v>
      </c>
      <c r="C101" s="22"/>
      <c r="D101" s="15">
        <f>D92</f>
        <v>405.20199861377375</v>
      </c>
    </row>
    <row r="102" spans="1:4" x14ac:dyDescent="0.25">
      <c r="A102" s="10"/>
      <c r="B102" s="29" t="s">
        <v>83</v>
      </c>
      <c r="C102" s="30"/>
      <c r="D102" s="28">
        <f>SUM(D100:D101)</f>
        <v>5089.6181675591351</v>
      </c>
    </row>
  </sheetData>
  <sheetProtection algorithmName="SHA-512" hashValue="mPTm+MQfiZ6iT5gjFfLTlw1AEAL3ERWPNpzQ7FyXEEpZD9WMxpr0a4nG1EcM5ugmYzbZNlZi8hUMaEUxdBMOwA==" saltValue="4nNCU1s0WIDnxaaAyysYdQ==" spinCount="100000" sheet="1" objects="1" scenarios="1"/>
  <mergeCells count="5">
    <mergeCell ref="A1:D1"/>
    <mergeCell ref="A3:D3"/>
    <mergeCell ref="A14:D14"/>
    <mergeCell ref="A24:D24"/>
    <mergeCell ref="A32:D32"/>
  </mergeCells>
  <printOptions horizontalCentered="1"/>
  <pageMargins left="0.51181102362204722" right="0.51181102362204722" top="0.78740157480314965" bottom="0.78740157480314965" header="0.31496062992125984" footer="0.31496062992125984"/>
  <pageSetup paperSize="9" fitToHeight="0" orientation="portrait" verticalDpi="0" r:id="rId1"/>
  <rowBreaks count="2" manualBreakCount="2">
    <brk id="47" max="16383" man="1"/>
    <brk id="9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7D51D-C2CB-495B-A969-E19531FE03E4}">
  <sheetPr codeName="Planilha9">
    <tabColor theme="9" tint="0.79998168889431442"/>
    <pageSetUpPr fitToPage="1"/>
  </sheetPr>
  <dimension ref="A1:D102"/>
  <sheetViews>
    <sheetView zoomScaleNormal="100" workbookViewId="0">
      <selection activeCell="I16" sqref="I16"/>
    </sheetView>
  </sheetViews>
  <sheetFormatPr defaultRowHeight="15" x14ac:dyDescent="0.25"/>
  <cols>
    <col min="1" max="1" width="8.85546875" customWidth="1"/>
    <col min="2" max="2" width="47" customWidth="1"/>
    <col min="3" max="3" width="8.7109375" customWidth="1"/>
    <col min="4" max="4" width="16.85546875" customWidth="1"/>
  </cols>
  <sheetData>
    <row r="1" spans="1:4" x14ac:dyDescent="0.25">
      <c r="A1" s="154" t="s">
        <v>325</v>
      </c>
      <c r="B1" s="154"/>
      <c r="C1" s="154"/>
      <c r="D1" s="154"/>
    </row>
    <row r="3" spans="1:4" x14ac:dyDescent="0.25">
      <c r="A3" s="155" t="s">
        <v>9</v>
      </c>
      <c r="B3" s="155"/>
      <c r="C3" s="155"/>
      <c r="D3" s="155"/>
    </row>
    <row r="4" spans="1:4" x14ac:dyDescent="0.25">
      <c r="A4" s="12"/>
      <c r="B4" s="13"/>
      <c r="C4" s="2" t="s">
        <v>10</v>
      </c>
      <c r="D4" s="14" t="s">
        <v>11</v>
      </c>
    </row>
    <row r="5" spans="1:4" x14ac:dyDescent="0.25">
      <c r="A5" s="12" t="s">
        <v>12</v>
      </c>
      <c r="B5" s="13" t="s">
        <v>13</v>
      </c>
      <c r="C5" s="12">
        <v>1</v>
      </c>
      <c r="D5" s="15">
        <f>('2.1 Cargos Semafórica'!D7)*C5</f>
        <v>1852.92</v>
      </c>
    </row>
    <row r="6" spans="1:4" x14ac:dyDescent="0.25">
      <c r="A6" s="12" t="s">
        <v>14</v>
      </c>
      <c r="B6" s="13" t="s">
        <v>15</v>
      </c>
      <c r="C6" s="12"/>
      <c r="D6" s="15">
        <f>('2.1 Cargos Semafórica'!F7)*C5</f>
        <v>555.87599999999998</v>
      </c>
    </row>
    <row r="7" spans="1:4" x14ac:dyDescent="0.25">
      <c r="A7" s="12" t="s">
        <v>16</v>
      </c>
      <c r="B7" s="13" t="s">
        <v>17</v>
      </c>
      <c r="C7" s="12"/>
      <c r="D7" s="15">
        <f>('2.1 Cargos Semafórica'!G7)*C5</f>
        <v>0</v>
      </c>
    </row>
    <row r="8" spans="1:4" x14ac:dyDescent="0.25">
      <c r="A8" s="12" t="s">
        <v>18</v>
      </c>
      <c r="B8" s="13" t="s">
        <v>19</v>
      </c>
      <c r="C8" s="12"/>
      <c r="D8" s="15">
        <f>('2.1 Cargos Semafórica'!E7)*C5</f>
        <v>176.86963636363637</v>
      </c>
    </row>
    <row r="9" spans="1:4" x14ac:dyDescent="0.25">
      <c r="A9" s="12" t="s">
        <v>20</v>
      </c>
      <c r="B9" s="13" t="s">
        <v>21</v>
      </c>
      <c r="C9" s="12"/>
      <c r="D9" s="15">
        <f>('2.1 Cargos Semafórica'!H7)*C5</f>
        <v>0</v>
      </c>
    </row>
    <row r="10" spans="1:4" x14ac:dyDescent="0.25">
      <c r="A10" s="12" t="s">
        <v>22</v>
      </c>
      <c r="B10" s="13" t="s">
        <v>23</v>
      </c>
      <c r="C10" s="12"/>
      <c r="D10" s="15">
        <f>('2.1 Cargos Semafórica'!H7)*C5</f>
        <v>0</v>
      </c>
    </row>
    <row r="11" spans="1:4" x14ac:dyDescent="0.25">
      <c r="A11" s="12" t="s">
        <v>24</v>
      </c>
      <c r="B11" s="13" t="s">
        <v>25</v>
      </c>
      <c r="C11" s="12"/>
      <c r="D11" s="15">
        <f>(D5*6%)+(D17*C5)/10</f>
        <v>170.71020000000001</v>
      </c>
    </row>
    <row r="12" spans="1:4" x14ac:dyDescent="0.25">
      <c r="A12" s="10"/>
      <c r="B12" s="16" t="s">
        <v>26</v>
      </c>
      <c r="D12" s="17">
        <f>SUM(D5:D10)-D11</f>
        <v>2414.9554363636366</v>
      </c>
    </row>
    <row r="13" spans="1:4" x14ac:dyDescent="0.25">
      <c r="A13" s="10"/>
      <c r="D13" s="11"/>
    </row>
    <row r="14" spans="1:4" x14ac:dyDescent="0.25">
      <c r="A14" s="155" t="s">
        <v>27</v>
      </c>
      <c r="B14" s="155"/>
      <c r="C14" s="155"/>
      <c r="D14" s="155"/>
    </row>
    <row r="15" spans="1:4" x14ac:dyDescent="0.25">
      <c r="A15" s="12"/>
      <c r="B15" s="13"/>
      <c r="C15" s="12" t="s">
        <v>10</v>
      </c>
      <c r="D15" s="15" t="s">
        <v>11</v>
      </c>
    </row>
    <row r="16" spans="1:4" x14ac:dyDescent="0.25">
      <c r="A16" s="12" t="s">
        <v>12</v>
      </c>
      <c r="B16" s="13" t="s">
        <v>28</v>
      </c>
      <c r="C16" s="12">
        <v>42</v>
      </c>
      <c r="D16" s="15">
        <f>5.18*C16</f>
        <v>217.56</v>
      </c>
    </row>
    <row r="17" spans="1:4" x14ac:dyDescent="0.25">
      <c r="A17" s="12" t="s">
        <v>14</v>
      </c>
      <c r="B17" s="13" t="s">
        <v>29</v>
      </c>
      <c r="C17" s="12">
        <v>21</v>
      </c>
      <c r="D17" s="15">
        <v>595.35</v>
      </c>
    </row>
    <row r="18" spans="1:4" x14ac:dyDescent="0.25">
      <c r="A18" s="12" t="s">
        <v>16</v>
      </c>
      <c r="B18" s="13" t="s">
        <v>30</v>
      </c>
      <c r="C18" s="12"/>
      <c r="D18" s="15"/>
    </row>
    <row r="19" spans="1:4" x14ac:dyDescent="0.25">
      <c r="A19" s="12" t="s">
        <v>18</v>
      </c>
      <c r="B19" s="13" t="s">
        <v>31</v>
      </c>
      <c r="C19" s="12"/>
      <c r="D19" s="15"/>
    </row>
    <row r="20" spans="1:4" x14ac:dyDescent="0.25">
      <c r="A20" s="12" t="s">
        <v>32</v>
      </c>
      <c r="B20" s="13" t="s">
        <v>33</v>
      </c>
      <c r="C20" s="12"/>
      <c r="D20" s="15"/>
    </row>
    <row r="21" spans="1:4" x14ac:dyDescent="0.25">
      <c r="A21" s="12" t="s">
        <v>34</v>
      </c>
      <c r="B21" s="13" t="s">
        <v>35</v>
      </c>
      <c r="C21" s="12"/>
      <c r="D21" s="15"/>
    </row>
    <row r="22" spans="1:4" x14ac:dyDescent="0.25">
      <c r="A22" s="10"/>
      <c r="B22" s="16" t="s">
        <v>26</v>
      </c>
      <c r="D22" s="17">
        <f>C5*(D16+D17)</f>
        <v>812.91000000000008</v>
      </c>
    </row>
    <row r="23" spans="1:4" x14ac:dyDescent="0.25">
      <c r="A23" s="10"/>
      <c r="D23" s="11"/>
    </row>
    <row r="24" spans="1:4" x14ac:dyDescent="0.25">
      <c r="A24" s="155" t="s">
        <v>36</v>
      </c>
      <c r="B24" s="155"/>
      <c r="C24" s="155"/>
      <c r="D24" s="155"/>
    </row>
    <row r="25" spans="1:4" x14ac:dyDescent="0.25">
      <c r="A25" s="12"/>
      <c r="B25" s="13"/>
      <c r="C25" s="12" t="s">
        <v>10</v>
      </c>
      <c r="D25" s="15" t="s">
        <v>11</v>
      </c>
    </row>
    <row r="26" spans="1:4" x14ac:dyDescent="0.25">
      <c r="A26" s="12" t="s">
        <v>12</v>
      </c>
      <c r="B26" s="13" t="s">
        <v>291</v>
      </c>
      <c r="C26" s="12">
        <f>C5</f>
        <v>1</v>
      </c>
      <c r="D26" s="120"/>
    </row>
    <row r="27" spans="1:4" x14ac:dyDescent="0.25">
      <c r="A27" s="12" t="s">
        <v>14</v>
      </c>
      <c r="B27" s="13" t="s">
        <v>37</v>
      </c>
      <c r="C27" s="12"/>
      <c r="D27" s="15"/>
    </row>
    <row r="28" spans="1:4" x14ac:dyDescent="0.25">
      <c r="A28" s="12" t="s">
        <v>16</v>
      </c>
      <c r="B28" s="13" t="s">
        <v>38</v>
      </c>
      <c r="C28" s="12"/>
      <c r="D28" s="15"/>
    </row>
    <row r="29" spans="1:4" x14ac:dyDescent="0.25">
      <c r="A29" s="12" t="s">
        <v>18</v>
      </c>
      <c r="B29" s="13" t="s">
        <v>39</v>
      </c>
      <c r="C29" s="13"/>
      <c r="D29" s="18"/>
    </row>
    <row r="30" spans="1:4" x14ac:dyDescent="0.25">
      <c r="A30" s="10"/>
      <c r="B30" s="16" t="s">
        <v>26</v>
      </c>
      <c r="D30" s="17">
        <f>C26*D26</f>
        <v>0</v>
      </c>
    </row>
    <row r="31" spans="1:4" x14ac:dyDescent="0.25">
      <c r="A31" s="10"/>
      <c r="D31" s="11"/>
    </row>
    <row r="32" spans="1:4" x14ac:dyDescent="0.25">
      <c r="A32" s="155" t="s">
        <v>40</v>
      </c>
      <c r="B32" s="155"/>
      <c r="C32" s="155"/>
      <c r="D32" s="155"/>
    </row>
    <row r="33" spans="1:4" x14ac:dyDescent="0.25">
      <c r="A33" s="12" t="s">
        <v>41</v>
      </c>
      <c r="B33" s="13"/>
      <c r="C33" s="2" t="s">
        <v>10</v>
      </c>
      <c r="D33" s="14" t="s">
        <v>11</v>
      </c>
    </row>
    <row r="34" spans="1:4" x14ac:dyDescent="0.25">
      <c r="A34" s="12" t="s">
        <v>12</v>
      </c>
      <c r="B34" s="13" t="s">
        <v>42</v>
      </c>
      <c r="C34" s="19">
        <v>0.2</v>
      </c>
      <c r="D34" s="15">
        <f>D12*C34</f>
        <v>482.99108727272733</v>
      </c>
    </row>
    <row r="35" spans="1:4" x14ac:dyDescent="0.25">
      <c r="A35" s="12" t="s">
        <v>14</v>
      </c>
      <c r="B35" s="13" t="s">
        <v>43</v>
      </c>
      <c r="C35" s="19">
        <v>1.4999999999999999E-2</v>
      </c>
      <c r="D35" s="15">
        <f>D12*C35</f>
        <v>36.224331545454547</v>
      </c>
    </row>
    <row r="36" spans="1:4" x14ac:dyDescent="0.25">
      <c r="A36" s="12" t="s">
        <v>16</v>
      </c>
      <c r="B36" s="13" t="s">
        <v>44</v>
      </c>
      <c r="C36" s="19">
        <v>0.01</v>
      </c>
      <c r="D36" s="15">
        <f>D12*C36</f>
        <v>24.149554363636366</v>
      </c>
    </row>
    <row r="37" spans="1:4" x14ac:dyDescent="0.25">
      <c r="A37" s="12" t="s">
        <v>18</v>
      </c>
      <c r="B37" s="13" t="s">
        <v>45</v>
      </c>
      <c r="C37" s="19">
        <v>2E-3</v>
      </c>
      <c r="D37" s="15">
        <f>D12*C37</f>
        <v>4.8299108727272735</v>
      </c>
    </row>
    <row r="38" spans="1:4" x14ac:dyDescent="0.25">
      <c r="A38" s="12" t="s">
        <v>20</v>
      </c>
      <c r="B38" s="13" t="s">
        <v>46</v>
      </c>
      <c r="C38" s="19">
        <v>2.5000000000000001E-2</v>
      </c>
      <c r="D38" s="15">
        <f>D12*C38</f>
        <v>60.373885909090916</v>
      </c>
    </row>
    <row r="39" spans="1:4" x14ac:dyDescent="0.25">
      <c r="A39" s="12" t="s">
        <v>22</v>
      </c>
      <c r="B39" s="13" t="s">
        <v>47</v>
      </c>
      <c r="C39" s="19">
        <v>0.08</v>
      </c>
      <c r="D39" s="15">
        <f>D12*C39</f>
        <v>193.19643490909093</v>
      </c>
    </row>
    <row r="40" spans="1:4" x14ac:dyDescent="0.25">
      <c r="A40" s="12" t="s">
        <v>24</v>
      </c>
      <c r="B40" s="13" t="s">
        <v>48</v>
      </c>
      <c r="C40" s="19">
        <v>0.03</v>
      </c>
      <c r="D40" s="15">
        <f>D12*C40</f>
        <v>72.448663090909093</v>
      </c>
    </row>
    <row r="41" spans="1:4" x14ac:dyDescent="0.25">
      <c r="A41" s="12" t="s">
        <v>49</v>
      </c>
      <c r="B41" s="13" t="s">
        <v>50</v>
      </c>
      <c r="C41" s="19">
        <v>6.0000000000000001E-3</v>
      </c>
      <c r="D41" s="15">
        <f>D12*C41</f>
        <v>14.48973261818182</v>
      </c>
    </row>
    <row r="42" spans="1:4" x14ac:dyDescent="0.25">
      <c r="A42" s="10"/>
      <c r="B42" s="16" t="s">
        <v>51</v>
      </c>
      <c r="D42" s="17">
        <f>SUM(D34:D41)</f>
        <v>888.70360058181836</v>
      </c>
    </row>
    <row r="43" spans="1:4" x14ac:dyDescent="0.25">
      <c r="A43" s="10"/>
      <c r="D43" s="11"/>
    </row>
    <row r="44" spans="1:4" x14ac:dyDescent="0.25">
      <c r="A44" s="12" t="s">
        <v>52</v>
      </c>
      <c r="B44" s="16" t="s">
        <v>53</v>
      </c>
      <c r="C44" s="2" t="s">
        <v>10</v>
      </c>
      <c r="D44" s="14" t="s">
        <v>11</v>
      </c>
    </row>
    <row r="45" spans="1:4" x14ac:dyDescent="0.25">
      <c r="A45" s="12" t="s">
        <v>12</v>
      </c>
      <c r="B45" s="13" t="s">
        <v>54</v>
      </c>
      <c r="C45" s="19">
        <v>8.3299999999999999E-2</v>
      </c>
      <c r="D45" s="15">
        <f>D12*C45</f>
        <v>201.16578784909092</v>
      </c>
    </row>
    <row r="46" spans="1:4" x14ac:dyDescent="0.25">
      <c r="A46" s="12" t="s">
        <v>14</v>
      </c>
      <c r="B46" s="13" t="s">
        <v>55</v>
      </c>
      <c r="C46" s="19">
        <v>4.1799999999999997E-2</v>
      </c>
      <c r="D46" s="15">
        <f>D12*C46</f>
        <v>100.94513724000001</v>
      </c>
    </row>
    <row r="47" spans="1:4" x14ac:dyDescent="0.25">
      <c r="A47" s="10"/>
      <c r="B47" s="16" t="s">
        <v>56</v>
      </c>
      <c r="D47" s="17">
        <f>SUM(D45:D46)</f>
        <v>302.11092508909093</v>
      </c>
    </row>
    <row r="48" spans="1:4" x14ac:dyDescent="0.25">
      <c r="A48" s="10"/>
      <c r="D48" s="11"/>
    </row>
    <row r="49" spans="1:4" x14ac:dyDescent="0.25">
      <c r="A49" s="12" t="s">
        <v>57</v>
      </c>
      <c r="B49" s="16" t="s">
        <v>58</v>
      </c>
      <c r="C49" s="2" t="s">
        <v>10</v>
      </c>
      <c r="D49" s="14" t="s">
        <v>11</v>
      </c>
    </row>
    <row r="50" spans="1:4" x14ac:dyDescent="0.25">
      <c r="A50" s="12" t="s">
        <v>12</v>
      </c>
      <c r="B50" s="13" t="s">
        <v>59</v>
      </c>
      <c r="C50" s="19">
        <v>1E-3</v>
      </c>
      <c r="D50" s="15">
        <f>D12*C50</f>
        <v>2.4149554363636367</v>
      </c>
    </row>
    <row r="51" spans="1:4" x14ac:dyDescent="0.25">
      <c r="A51" s="12" t="s">
        <v>14</v>
      </c>
      <c r="B51" s="13" t="s">
        <v>55</v>
      </c>
      <c r="C51" s="19">
        <v>1E-4</v>
      </c>
      <c r="D51" s="15">
        <f>D12*C51</f>
        <v>0.24149554363636366</v>
      </c>
    </row>
    <row r="52" spans="1:4" x14ac:dyDescent="0.25">
      <c r="A52" s="10"/>
      <c r="B52" s="16" t="s">
        <v>60</v>
      </c>
      <c r="D52" s="17">
        <f>SUM(D50:D51)</f>
        <v>2.6564509800000002</v>
      </c>
    </row>
    <row r="53" spans="1:4" x14ac:dyDescent="0.25">
      <c r="A53" s="10"/>
      <c r="D53" s="11"/>
    </row>
    <row r="54" spans="1:4" x14ac:dyDescent="0.25">
      <c r="A54" s="12" t="s">
        <v>61</v>
      </c>
      <c r="B54" s="16" t="s">
        <v>62</v>
      </c>
      <c r="C54" s="2" t="s">
        <v>10</v>
      </c>
      <c r="D54" s="14" t="s">
        <v>11</v>
      </c>
    </row>
    <row r="55" spans="1:4" x14ac:dyDescent="0.25">
      <c r="A55" s="12" t="s">
        <v>12</v>
      </c>
      <c r="B55" s="13" t="s">
        <v>63</v>
      </c>
      <c r="C55" s="19">
        <v>4.1999999999999997E-3</v>
      </c>
      <c r="D55" s="15">
        <f>D12*C55</f>
        <v>10.142812832727273</v>
      </c>
    </row>
    <row r="56" spans="1:4" x14ac:dyDescent="0.25">
      <c r="A56" s="12" t="s">
        <v>14</v>
      </c>
      <c r="B56" s="13" t="s">
        <v>64</v>
      </c>
      <c r="C56" s="19">
        <v>2.9999999999999997E-4</v>
      </c>
      <c r="D56" s="15">
        <f>D12*C56</f>
        <v>0.72448663090909093</v>
      </c>
    </row>
    <row r="57" spans="1:4" x14ac:dyDescent="0.25">
      <c r="A57" s="12" t="s">
        <v>16</v>
      </c>
      <c r="B57" s="13" t="s">
        <v>65</v>
      </c>
      <c r="C57" s="19">
        <v>2.1499999999999998E-2</v>
      </c>
      <c r="D57" s="15">
        <f>D12*C57</f>
        <v>51.921541881818186</v>
      </c>
    </row>
    <row r="58" spans="1:4" x14ac:dyDescent="0.25">
      <c r="A58" s="12" t="s">
        <v>18</v>
      </c>
      <c r="B58" s="13" t="s">
        <v>66</v>
      </c>
      <c r="C58" s="19">
        <v>1.9400000000000001E-2</v>
      </c>
      <c r="D58" s="15">
        <f>D12*C58</f>
        <v>46.850135465454549</v>
      </c>
    </row>
    <row r="59" spans="1:4" x14ac:dyDescent="0.25">
      <c r="A59" s="12" t="s">
        <v>20</v>
      </c>
      <c r="B59" s="13" t="s">
        <v>55</v>
      </c>
      <c r="C59" s="19">
        <v>7.1000000000000004E-3</v>
      </c>
      <c r="D59" s="15">
        <f>D12*C59</f>
        <v>17.146183598181821</v>
      </c>
    </row>
    <row r="60" spans="1:4" x14ac:dyDescent="0.25">
      <c r="A60" s="12" t="s">
        <v>22</v>
      </c>
      <c r="B60" s="13" t="s">
        <v>65</v>
      </c>
      <c r="C60" s="19">
        <v>2.1499999999999998E-2</v>
      </c>
      <c r="D60" s="15">
        <f>D12*C60</f>
        <v>51.921541881818186</v>
      </c>
    </row>
    <row r="61" spans="1:4" x14ac:dyDescent="0.25">
      <c r="A61" s="10"/>
      <c r="B61" s="16" t="s">
        <v>67</v>
      </c>
      <c r="D61" s="17">
        <f>SUM(D55:D60)</f>
        <v>178.70670229090911</v>
      </c>
    </row>
    <row r="62" spans="1:4" x14ac:dyDescent="0.25">
      <c r="A62" s="10"/>
      <c r="D62" s="11"/>
    </row>
    <row r="63" spans="1:4" x14ac:dyDescent="0.25">
      <c r="A63" s="12" t="s">
        <v>68</v>
      </c>
      <c r="B63" s="16" t="s">
        <v>69</v>
      </c>
      <c r="C63" s="2" t="s">
        <v>10</v>
      </c>
      <c r="D63" s="14" t="s">
        <v>11</v>
      </c>
    </row>
    <row r="64" spans="1:4" x14ac:dyDescent="0.25">
      <c r="A64" s="12" t="s">
        <v>12</v>
      </c>
      <c r="B64" s="13" t="s">
        <v>70</v>
      </c>
      <c r="C64" s="19">
        <v>9.0749999999999997E-2</v>
      </c>
      <c r="D64" s="15">
        <f>D12*C64</f>
        <v>219.15720585000003</v>
      </c>
    </row>
    <row r="65" spans="1:4" x14ac:dyDescent="0.25">
      <c r="A65" s="12" t="s">
        <v>14</v>
      </c>
      <c r="B65" s="13" t="s">
        <v>71</v>
      </c>
      <c r="C65" s="19">
        <v>1.66E-2</v>
      </c>
      <c r="D65" s="15">
        <f>D12*C65</f>
        <v>40.08826024363637</v>
      </c>
    </row>
    <row r="66" spans="1:4" x14ac:dyDescent="0.25">
      <c r="A66" s="12" t="s">
        <v>16</v>
      </c>
      <c r="B66" s="13" t="s">
        <v>72</v>
      </c>
      <c r="C66" s="19">
        <v>8.0000000000000004E-4</v>
      </c>
      <c r="D66" s="15">
        <f>D12*C66</f>
        <v>1.9319643490909093</v>
      </c>
    </row>
    <row r="67" spans="1:4" x14ac:dyDescent="0.25">
      <c r="A67" s="12" t="s">
        <v>18</v>
      </c>
      <c r="B67" s="13" t="s">
        <v>73</v>
      </c>
      <c r="C67" s="19">
        <v>7.3000000000000001E-3</v>
      </c>
      <c r="D67" s="15">
        <f>D12*C67</f>
        <v>17.629174685454547</v>
      </c>
    </row>
    <row r="68" spans="1:4" x14ac:dyDescent="0.25">
      <c r="A68" s="12" t="s">
        <v>20</v>
      </c>
      <c r="B68" s="13" t="s">
        <v>74</v>
      </c>
      <c r="C68" s="19">
        <v>2.7000000000000001E-3</v>
      </c>
      <c r="D68" s="15">
        <f>D12*C68</f>
        <v>6.5203796781818193</v>
      </c>
    </row>
    <row r="69" spans="1:4" x14ac:dyDescent="0.25">
      <c r="A69" s="12" t="s">
        <v>22</v>
      </c>
      <c r="B69" s="13" t="s">
        <v>35</v>
      </c>
      <c r="C69" s="19">
        <v>0</v>
      </c>
      <c r="D69" s="15">
        <f>D12*C69</f>
        <v>0</v>
      </c>
    </row>
    <row r="70" spans="1:4" x14ac:dyDescent="0.25">
      <c r="A70" s="10"/>
      <c r="B70" s="16" t="s">
        <v>75</v>
      </c>
      <c r="D70" s="17">
        <f>SUM(D64:D69)</f>
        <v>285.32698480636367</v>
      </c>
    </row>
    <row r="71" spans="1:4" x14ac:dyDescent="0.25">
      <c r="A71" s="10"/>
      <c r="B71" s="16" t="s">
        <v>55</v>
      </c>
      <c r="D71" s="17">
        <f>D70*36.8%</f>
        <v>105.00033040874183</v>
      </c>
    </row>
    <row r="72" spans="1:4" x14ac:dyDescent="0.25">
      <c r="A72" s="10"/>
      <c r="B72" s="16" t="s">
        <v>76</v>
      </c>
      <c r="D72" s="17">
        <f>SUM(D70:D71)</f>
        <v>390.3273152151055</v>
      </c>
    </row>
    <row r="73" spans="1:4" x14ac:dyDescent="0.25">
      <c r="A73" s="10"/>
      <c r="D73" s="11"/>
    </row>
    <row r="74" spans="1:4" x14ac:dyDescent="0.25">
      <c r="A74" s="20" t="s">
        <v>290</v>
      </c>
      <c r="B74" s="21"/>
      <c r="C74" s="22"/>
      <c r="D74" s="15" t="s">
        <v>11</v>
      </c>
    </row>
    <row r="75" spans="1:4" x14ac:dyDescent="0.25">
      <c r="A75" s="12" t="s">
        <v>41</v>
      </c>
      <c r="B75" s="23" t="s">
        <v>77</v>
      </c>
      <c r="C75" s="22"/>
      <c r="D75" s="18">
        <f>D42</f>
        <v>888.70360058181836</v>
      </c>
    </row>
    <row r="76" spans="1:4" x14ac:dyDescent="0.25">
      <c r="A76" s="12" t="s">
        <v>52</v>
      </c>
      <c r="B76" s="23" t="s">
        <v>78</v>
      </c>
      <c r="C76" s="22"/>
      <c r="D76" s="18">
        <f>D47</f>
        <v>302.11092508909093</v>
      </c>
    </row>
    <row r="77" spans="1:4" x14ac:dyDescent="0.25">
      <c r="A77" s="12" t="s">
        <v>57</v>
      </c>
      <c r="B77" s="23" t="s">
        <v>79</v>
      </c>
      <c r="C77" s="22"/>
      <c r="D77" s="18">
        <f>D52</f>
        <v>2.6564509800000002</v>
      </c>
    </row>
    <row r="78" spans="1:4" x14ac:dyDescent="0.25">
      <c r="A78" s="12" t="s">
        <v>61</v>
      </c>
      <c r="B78" s="23" t="s">
        <v>80</v>
      </c>
      <c r="C78" s="22"/>
      <c r="D78" s="18">
        <f>D61</f>
        <v>178.70670229090911</v>
      </c>
    </row>
    <row r="79" spans="1:4" x14ac:dyDescent="0.25">
      <c r="A79" s="12" t="s">
        <v>68</v>
      </c>
      <c r="B79" s="23" t="s">
        <v>81</v>
      </c>
      <c r="C79" s="22"/>
      <c r="D79" s="18">
        <f>D72</f>
        <v>390.3273152151055</v>
      </c>
    </row>
    <row r="80" spans="1:4" x14ac:dyDescent="0.25">
      <c r="A80" s="12" t="s">
        <v>82</v>
      </c>
      <c r="B80" s="23" t="s">
        <v>35</v>
      </c>
      <c r="C80" s="22"/>
      <c r="D80" s="18"/>
    </row>
    <row r="81" spans="1:4" x14ac:dyDescent="0.25">
      <c r="A81" s="10"/>
      <c r="B81" s="16" t="s">
        <v>83</v>
      </c>
      <c r="D81" s="18">
        <f>SUM(D75:D80)</f>
        <v>1762.5049941569239</v>
      </c>
    </row>
    <row r="82" spans="1:4" x14ac:dyDescent="0.25">
      <c r="A82" s="10"/>
      <c r="B82" s="5"/>
      <c r="D82" s="11"/>
    </row>
    <row r="83" spans="1:4" x14ac:dyDescent="0.25">
      <c r="A83" s="10"/>
      <c r="B83" s="16" t="s">
        <v>84</v>
      </c>
      <c r="D83" s="17">
        <f>SUM(D12+D22+D30+D81)</f>
        <v>4990.3704305205611</v>
      </c>
    </row>
    <row r="84" spans="1:4" x14ac:dyDescent="0.25">
      <c r="A84" s="10"/>
      <c r="D84" s="11"/>
    </row>
    <row r="85" spans="1:4" x14ac:dyDescent="0.25">
      <c r="A85" s="12"/>
      <c r="B85" s="16" t="s">
        <v>85</v>
      </c>
      <c r="C85" s="2" t="s">
        <v>10</v>
      </c>
      <c r="D85" s="14" t="s">
        <v>11</v>
      </c>
    </row>
    <row r="86" spans="1:4" x14ac:dyDescent="0.25">
      <c r="A86" s="24" t="s">
        <v>12</v>
      </c>
      <c r="B86" s="25" t="s">
        <v>86</v>
      </c>
      <c r="C86" s="88"/>
      <c r="D86" s="67">
        <f>D83*C86</f>
        <v>0</v>
      </c>
    </row>
    <row r="87" spans="1:4" x14ac:dyDescent="0.25">
      <c r="A87" s="24" t="s">
        <v>14</v>
      </c>
      <c r="B87" s="25" t="s">
        <v>87</v>
      </c>
      <c r="C87" s="88"/>
      <c r="D87" s="67">
        <f>(D83+D86)*C87</f>
        <v>0</v>
      </c>
    </row>
    <row r="88" spans="1:4" x14ac:dyDescent="0.25">
      <c r="A88" s="12" t="s">
        <v>16</v>
      </c>
      <c r="B88" s="13" t="s">
        <v>88</v>
      </c>
      <c r="C88" s="95"/>
      <c r="D88" s="67"/>
    </row>
    <row r="89" spans="1:4" x14ac:dyDescent="0.25">
      <c r="A89" s="24" t="s">
        <v>18</v>
      </c>
      <c r="B89" s="25" t="s">
        <v>89</v>
      </c>
      <c r="C89" s="89">
        <v>6.4999999999999997E-3</v>
      </c>
      <c r="D89" s="67">
        <f>($D$83+$D$86+$D$87)*C89</f>
        <v>32.437407798383646</v>
      </c>
    </row>
    <row r="90" spans="1:4" x14ac:dyDescent="0.25">
      <c r="A90" s="24" t="s">
        <v>20</v>
      </c>
      <c r="B90" s="25" t="s">
        <v>90</v>
      </c>
      <c r="C90" s="89">
        <v>0.03</v>
      </c>
      <c r="D90" s="67">
        <f>($D$83+$D$86+$D$87)*C90</f>
        <v>149.71111291561684</v>
      </c>
    </row>
    <row r="91" spans="1:4" x14ac:dyDescent="0.25">
      <c r="A91" s="24" t="s">
        <v>22</v>
      </c>
      <c r="B91" s="25" t="s">
        <v>91</v>
      </c>
      <c r="C91" s="89">
        <v>0.05</v>
      </c>
      <c r="D91" s="67">
        <f>($D$83+$D$86+$D$87)*C91</f>
        <v>249.51852152602805</v>
      </c>
    </row>
    <row r="92" spans="1:4" x14ac:dyDescent="0.25">
      <c r="A92" s="10"/>
      <c r="B92" s="16" t="s">
        <v>83</v>
      </c>
      <c r="D92" s="17">
        <f>SUM(D86:D91)</f>
        <v>431.66704224002854</v>
      </c>
    </row>
    <row r="93" spans="1:4" x14ac:dyDescent="0.25">
      <c r="A93" s="10"/>
      <c r="B93" s="5"/>
      <c r="D93" s="26"/>
    </row>
    <row r="94" spans="1:4" x14ac:dyDescent="0.25">
      <c r="A94" s="10"/>
      <c r="D94" s="11"/>
    </row>
    <row r="95" spans="1:4" x14ac:dyDescent="0.25">
      <c r="A95" s="10"/>
      <c r="B95" s="27" t="s">
        <v>92</v>
      </c>
      <c r="C95" s="22"/>
      <c r="D95" s="28" t="s">
        <v>11</v>
      </c>
    </row>
    <row r="96" spans="1:4" x14ac:dyDescent="0.25">
      <c r="A96" s="10"/>
      <c r="B96" s="23" t="s">
        <v>93</v>
      </c>
      <c r="C96" s="22"/>
      <c r="D96" s="15">
        <f>D12</f>
        <v>2414.9554363636366</v>
      </c>
    </row>
    <row r="97" spans="1:4" x14ac:dyDescent="0.25">
      <c r="A97" s="10"/>
      <c r="B97" s="23" t="s">
        <v>94</v>
      </c>
      <c r="C97" s="22"/>
      <c r="D97" s="15">
        <f>D22</f>
        <v>812.91000000000008</v>
      </c>
    </row>
    <row r="98" spans="1:4" x14ac:dyDescent="0.25">
      <c r="A98" s="10"/>
      <c r="B98" s="23" t="s">
        <v>95</v>
      </c>
      <c r="C98" s="22"/>
      <c r="D98" s="15">
        <f>D30</f>
        <v>0</v>
      </c>
    </row>
    <row r="99" spans="1:4" x14ac:dyDescent="0.25">
      <c r="A99" s="10"/>
      <c r="B99" s="23" t="s">
        <v>96</v>
      </c>
      <c r="C99" s="22"/>
      <c r="D99" s="15">
        <f>D81</f>
        <v>1762.5049941569239</v>
      </c>
    </row>
    <row r="100" spans="1:4" x14ac:dyDescent="0.25">
      <c r="A100" s="10"/>
      <c r="B100" s="23" t="s">
        <v>97</v>
      </c>
      <c r="C100" s="22"/>
      <c r="D100" s="15">
        <f>SUM(D96:D99)</f>
        <v>4990.3704305205611</v>
      </c>
    </row>
    <row r="101" spans="1:4" x14ac:dyDescent="0.25">
      <c r="A101" s="10"/>
      <c r="B101" s="23" t="s">
        <v>98</v>
      </c>
      <c r="C101" s="22"/>
      <c r="D101" s="15">
        <f>D92</f>
        <v>431.66704224002854</v>
      </c>
    </row>
    <row r="102" spans="1:4" x14ac:dyDescent="0.25">
      <c r="A102" s="10"/>
      <c r="B102" s="29" t="s">
        <v>83</v>
      </c>
      <c r="C102" s="30"/>
      <c r="D102" s="28">
        <f>SUM(D100:D101)</f>
        <v>5422.0374727605895</v>
      </c>
    </row>
  </sheetData>
  <sheetProtection algorithmName="SHA-512" hashValue="7RtsQbPwxr4ToMmfyJQPA+TsNYaUZaxm5aiOOvaf+w8wqbPrFSVKoPxkvUVi1HOkthAzVYBMA1mYki2H2CVX+w==" saltValue="Oy/oWZvxk/Y6QciqqTj1Tg==" spinCount="100000" sheet="1" objects="1" scenarios="1"/>
  <mergeCells count="5">
    <mergeCell ref="A1:D1"/>
    <mergeCell ref="A3:D3"/>
    <mergeCell ref="A14:D14"/>
    <mergeCell ref="A24:D24"/>
    <mergeCell ref="A32:D32"/>
  </mergeCells>
  <printOptions horizontalCentered="1"/>
  <pageMargins left="0.51181102362204722" right="0.51181102362204722" top="0.78740157480314965" bottom="0.78740157480314965" header="0.31496062992125984" footer="0.31496062992125984"/>
  <pageSetup paperSize="9" fitToHeight="0" orientation="portrait" verticalDpi="0" r:id="rId1"/>
  <rowBreaks count="2" manualBreakCount="2">
    <brk id="47" max="16383" man="1"/>
    <brk id="9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15</vt:i4>
      </vt:variant>
    </vt:vector>
  </HeadingPairs>
  <TitlesOfParts>
    <vt:vector size="15" baseType="lpstr">
      <vt:lpstr>Quadro de valores gerais</vt:lpstr>
      <vt:lpstr>2.1 COMP CUSTOS Semafórica</vt:lpstr>
      <vt:lpstr>2.1 Cargos Semafórica</vt:lpstr>
      <vt:lpstr>2.1 M O ELETRICISTA</vt:lpstr>
      <vt:lpstr>2.1 M O ELETROTÉCNICO DIURNO</vt:lpstr>
      <vt:lpstr>2.1 ELETROTÉCNICO NOTURNO</vt:lpstr>
      <vt:lpstr>2.1 ENCARREGADO</vt:lpstr>
      <vt:lpstr>2.1 MOTORISTA DIURNO</vt:lpstr>
      <vt:lpstr>2.1 MOTORISTA NOTURNO</vt:lpstr>
      <vt:lpstr>2.1 SERVENTE DIURNO</vt:lpstr>
      <vt:lpstr>2.1 SERVENTE NOTURNO</vt:lpstr>
      <vt:lpstr>2.2 Manutenção Horizontal</vt:lpstr>
      <vt:lpstr>2.3 Manutenção Vertical</vt:lpstr>
      <vt:lpstr>BDI GERAL</vt:lpstr>
      <vt:lpstr>BDI MATERIAIS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Dytz</dc:creator>
  <cp:lastModifiedBy>Raz</cp:lastModifiedBy>
  <cp:lastPrinted>2023-09-18T21:38:21Z</cp:lastPrinted>
  <dcterms:created xsi:type="dcterms:W3CDTF">2022-09-16T20:02:26Z</dcterms:created>
  <dcterms:modified xsi:type="dcterms:W3CDTF">2024-06-12T21:30:54Z</dcterms:modified>
</cp:coreProperties>
</file>